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4dd54fdcc2a60a7/Documents/Stats/PCA/"/>
    </mc:Choice>
  </mc:AlternateContent>
  <xr:revisionPtr revIDLastSave="79" documentId="8_{050A4BFA-2020-4742-8ABA-02FE204207D4}" xr6:coauthVersionLast="47" xr6:coauthVersionMax="47" xr10:uidLastSave="{4C463480-C513-47EB-B202-79FC826D5170}"/>
  <bookViews>
    <workbookView xWindow="-28920" yWindow="-120" windowWidth="29040" windowHeight="15720" xr2:uid="{F944C895-4C59-4E4D-B4FB-C4B8DAC526B8}"/>
  </bookViews>
  <sheets>
    <sheet name="Sheet2" sheetId="2" r:id="rId1"/>
    <sheet name="Sheet7" sheetId="8" r:id="rId2"/>
    <sheet name="Sheet1" sheetId="9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9" l="1"/>
  <c r="G4" i="9"/>
  <c r="H4" i="9"/>
  <c r="I4" i="9"/>
  <c r="F5" i="9"/>
  <c r="G5" i="9"/>
  <c r="H5" i="9"/>
  <c r="I5" i="9"/>
  <c r="F6" i="9"/>
  <c r="G6" i="9"/>
  <c r="H6" i="9"/>
  <c r="I6" i="9"/>
  <c r="G3" i="9"/>
  <c r="H3" i="9"/>
  <c r="I3" i="9"/>
  <c r="K4" i="9"/>
  <c r="K5" i="9"/>
  <c r="K6" i="9"/>
  <c r="K3" i="9"/>
  <c r="F3" i="9"/>
  <c r="A4" i="9"/>
  <c r="B4" i="9"/>
  <c r="C4" i="9"/>
  <c r="D4" i="9"/>
  <c r="A5" i="9"/>
  <c r="B5" i="9"/>
  <c r="C5" i="9"/>
  <c r="D5" i="9"/>
  <c r="A6" i="9"/>
  <c r="B6" i="9"/>
  <c r="C6" i="9"/>
  <c r="D6" i="9"/>
  <c r="B3" i="9"/>
  <c r="C3" i="9"/>
  <c r="D3" i="9"/>
  <c r="A3" i="9"/>
  <c r="M3" i="9" s="1" a="1"/>
  <c r="M3" i="9" s="1"/>
  <c r="Q3" i="9" s="1"/>
  <c r="K6" i="8"/>
  <c r="J5" i="8"/>
  <c r="I4" i="8"/>
  <c r="H3" i="8"/>
  <c r="K15" i="8"/>
  <c r="J14" i="8"/>
  <c r="I13" i="8"/>
  <c r="H12" i="8"/>
  <c r="S7" i="9"/>
  <c r="Q7" i="9"/>
  <c r="M7" i="9"/>
  <c r="M28" i="8"/>
  <c r="P28" i="8"/>
  <c r="O28" i="8"/>
  <c r="O18" i="8"/>
  <c r="N18" i="8"/>
  <c r="N28" i="8"/>
  <c r="M18" i="8"/>
  <c r="M9" i="8"/>
  <c r="P18" i="8"/>
  <c r="S3" i="9" l="1" a="1"/>
  <c r="S3" i="9" s="1"/>
  <c r="Q6" i="9"/>
  <c r="Q5" i="9"/>
  <c r="Q4" i="9"/>
  <c r="Y13" i="8"/>
  <c r="X13" i="8"/>
  <c r="E16" i="8"/>
  <c r="D16" i="8"/>
  <c r="C16" i="8"/>
  <c r="B16" i="8"/>
  <c r="E15" i="8"/>
  <c r="D15" i="8"/>
  <c r="C15" i="8"/>
  <c r="B15" i="8"/>
  <c r="E14" i="8"/>
  <c r="D14" i="8"/>
  <c r="C14" i="8"/>
  <c r="B14" i="8"/>
  <c r="E13" i="8"/>
  <c r="D13" i="8"/>
  <c r="C13" i="8"/>
  <c r="B13" i="8"/>
  <c r="E12" i="8"/>
  <c r="D12" i="8"/>
  <c r="C12" i="8"/>
  <c r="B12" i="8"/>
  <c r="E11" i="8"/>
  <c r="D11" i="8"/>
  <c r="C11" i="8"/>
  <c r="B11" i="8"/>
  <c r="E8" i="8"/>
  <c r="D8" i="8"/>
  <c r="C8" i="8"/>
  <c r="B8" i="8"/>
  <c r="J6" i="8"/>
  <c r="K5" i="8" s="1"/>
  <c r="I6" i="8"/>
  <c r="K4" i="8" s="1"/>
  <c r="H6" i="8"/>
  <c r="K3" i="8" s="1"/>
  <c r="I5" i="8"/>
  <c r="J4" i="8" s="1"/>
  <c r="H5" i="8"/>
  <c r="J3" i="8" s="1"/>
  <c r="H4" i="8"/>
  <c r="I3" i="8" s="1"/>
  <c r="AC17" i="2"/>
  <c r="AH24" i="2"/>
  <c r="AK17" i="2"/>
  <c r="AC10" i="2"/>
  <c r="AJ5" i="2"/>
  <c r="M2" i="8" a="1"/>
  <c r="AC24" i="2"/>
  <c r="M11" i="8" l="1"/>
  <c r="T5" i="8"/>
  <c r="T3" i="8"/>
  <c r="T4" i="8"/>
  <c r="N21" i="8"/>
  <c r="M22" i="8"/>
  <c r="M21" i="8"/>
  <c r="N12" i="8"/>
  <c r="N11" i="8"/>
  <c r="P26" i="8"/>
  <c r="N22" i="8"/>
  <c r="M2" i="8"/>
  <c r="T2" i="8" s="1"/>
  <c r="U15" i="8"/>
  <c r="O22" i="8"/>
  <c r="V25" i="8"/>
  <c r="T15" i="8"/>
  <c r="M13" i="8"/>
  <c r="U25" i="8"/>
  <c r="S15" i="8"/>
  <c r="T25" i="8"/>
  <c r="P21" i="8"/>
  <c r="P16" i="8"/>
  <c r="V15" i="8"/>
  <c r="M15" i="8"/>
  <c r="N14" i="8"/>
  <c r="P12" i="8"/>
  <c r="S25" i="8"/>
  <c r="P15" i="8"/>
  <c r="N24" i="8"/>
  <c r="O13" i="8"/>
  <c r="P25" i="8"/>
  <c r="O24" i="8"/>
  <c r="P22" i="8"/>
  <c r="N15" i="8"/>
  <c r="O14" i="8"/>
  <c r="P13" i="8"/>
  <c r="O25" i="8"/>
  <c r="O12" i="8"/>
  <c r="O26" i="8"/>
  <c r="P24" i="8"/>
  <c r="N13" i="8"/>
  <c r="N25" i="8"/>
  <c r="M25" i="8"/>
  <c r="O21" i="8"/>
  <c r="O23" i="8"/>
  <c r="O15" i="8"/>
  <c r="M23" i="8"/>
  <c r="P11" i="8"/>
  <c r="P23" i="8"/>
  <c r="M24" i="8"/>
  <c r="M26" i="8"/>
  <c r="N26" i="8"/>
  <c r="H14" i="8"/>
  <c r="J12" i="8" s="1"/>
  <c r="P14" i="8"/>
  <c r="B17" i="8"/>
  <c r="I14" i="8"/>
  <c r="J13" i="8" s="1"/>
  <c r="C17" i="8"/>
  <c r="H15" i="8"/>
  <c r="K12" i="8" s="1"/>
  <c r="D17" i="8"/>
  <c r="H13" i="8"/>
  <c r="I12" i="8" s="1"/>
  <c r="I15" i="8"/>
  <c r="K13" i="8" s="1"/>
  <c r="M12" i="8"/>
  <c r="M16" i="8"/>
  <c r="E17" i="8"/>
  <c r="N23" i="8"/>
  <c r="J15" i="8"/>
  <c r="K14" i="8" s="1"/>
  <c r="O11" i="8"/>
  <c r="N16" i="8"/>
  <c r="M14" i="8"/>
  <c r="O16" i="8"/>
  <c r="Q22" i="8" l="1"/>
  <c r="Y15" i="8" s="1"/>
  <c r="Q14" i="8"/>
  <c r="X17" i="8" s="1"/>
  <c r="Q26" i="8"/>
  <c r="Y19" i="8" s="1"/>
  <c r="Q15" i="8"/>
  <c r="X18" i="8" s="1"/>
  <c r="Q25" i="8"/>
  <c r="Y18" i="8" s="1"/>
  <c r="Q16" i="8"/>
  <c r="X19" i="8" s="1"/>
  <c r="Q24" i="8"/>
  <c r="Y17" i="8" s="1"/>
  <c r="O27" i="8"/>
  <c r="Q12" i="8"/>
  <c r="X15" i="8" s="1"/>
  <c r="N17" i="8"/>
  <c r="M27" i="8"/>
  <c r="Q21" i="8"/>
  <c r="Y14" i="8" s="1"/>
  <c r="P27" i="8"/>
  <c r="Q13" i="8"/>
  <c r="X16" i="8" s="1"/>
  <c r="O17" i="8"/>
  <c r="P17" i="8"/>
  <c r="N27" i="8"/>
  <c r="Q23" i="8"/>
  <c r="Y16" i="8" s="1"/>
  <c r="T6" i="8"/>
  <c r="U5" i="8" s="1"/>
  <c r="M17" i="8"/>
  <c r="Q11" i="8"/>
  <c r="X14" i="8" s="1"/>
  <c r="U2" i="8" l="1"/>
  <c r="V2" i="8" s="1"/>
  <c r="U3" i="8"/>
  <c r="U4" i="8"/>
  <c r="V3" i="8" l="1"/>
  <c r="V4" i="8" s="1"/>
  <c r="V5" i="8" s="1"/>
  <c r="U6" i="8"/>
  <c r="U13" i="2" l="1"/>
  <c r="U12" i="2"/>
  <c r="T12" i="2"/>
  <c r="U11" i="2"/>
  <c r="T11" i="2"/>
  <c r="S11" i="2"/>
  <c r="E8" i="2"/>
  <c r="E12" i="2" s="1"/>
  <c r="D8" i="2"/>
  <c r="D13" i="2" s="1"/>
  <c r="C8" i="2"/>
  <c r="C16" i="2" s="1"/>
  <c r="B8" i="2"/>
  <c r="B15" i="2" s="1"/>
  <c r="G3" i="2"/>
  <c r="W15" i="2"/>
  <c r="G15" i="2"/>
  <c r="L22" i="2"/>
  <c r="L15" i="2"/>
  <c r="X11" i="2"/>
  <c r="E14" i="2" l="1"/>
  <c r="E13" i="2"/>
  <c r="E11" i="2"/>
  <c r="D14" i="2"/>
  <c r="C15" i="2"/>
  <c r="D11" i="2"/>
  <c r="D15" i="2"/>
  <c r="D16" i="2"/>
  <c r="E16" i="2"/>
  <c r="E15" i="2"/>
  <c r="B12" i="2"/>
  <c r="C12" i="2"/>
  <c r="B13" i="2"/>
  <c r="D12" i="2"/>
  <c r="C13" i="2"/>
  <c r="B14" i="2"/>
  <c r="B16" i="2"/>
  <c r="B11" i="2"/>
  <c r="C11" i="2"/>
  <c r="C14" i="2"/>
  <c r="Y14" i="2" l="1"/>
  <c r="T13" i="2"/>
  <c r="S12" i="2"/>
  <c r="D17" i="2"/>
  <c r="U14" i="2"/>
  <c r="R11" i="2"/>
  <c r="Z14" i="2"/>
  <c r="X13" i="2"/>
  <c r="X12" i="2"/>
  <c r="C17" i="2"/>
  <c r="X14" i="2" s="1"/>
  <c r="E17" i="2"/>
  <c r="W11" i="2"/>
  <c r="L18" i="2" a="1"/>
  <c r="L18" i="2" s="1"/>
  <c r="G11" i="2" a="1"/>
  <c r="G11" i="2" s="1"/>
  <c r="L11" i="2" s="1" a="1"/>
  <c r="L11" i="2" s="1"/>
  <c r="W14" i="2"/>
  <c r="W13" i="2"/>
  <c r="W12" i="2"/>
  <c r="B17" i="2"/>
  <c r="Y13" i="2"/>
  <c r="AJ3" i="2" a="1"/>
  <c r="AC3" i="2" a="1"/>
  <c r="AJ3" i="2" l="1"/>
  <c r="AK13" i="2" a="1"/>
  <c r="AK13" i="2" s="1"/>
  <c r="AC3" i="2"/>
  <c r="AC13" i="2" s="1" a="1"/>
  <c r="AC13" i="2" s="1"/>
  <c r="AC20" i="2" l="1" a="1"/>
  <c r="AC20" i="2" s="1"/>
  <c r="AH20" i="2" a="1"/>
  <c r="AH20" i="2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<sst xmlns="http://schemas.openxmlformats.org/spreadsheetml/2006/main" count="119" uniqueCount="67">
  <si>
    <t>Column 1</t>
  </si>
  <si>
    <t>Column 2</t>
  </si>
  <si>
    <t>Column 3</t>
  </si>
  <si>
    <t>Column 4</t>
  </si>
  <si>
    <t>X</t>
  </si>
  <si>
    <t>Movie 1</t>
  </si>
  <si>
    <t>Movie 2</t>
  </si>
  <si>
    <t>Movie 3</t>
  </si>
  <si>
    <t>Movie 4</t>
  </si>
  <si>
    <t>m=</t>
  </si>
  <si>
    <t>rows</t>
  </si>
  <si>
    <t>Person 1</t>
  </si>
  <si>
    <t>n=</t>
  </si>
  <si>
    <t>columns</t>
  </si>
  <si>
    <t>Person 2</t>
  </si>
  <si>
    <t>m x n=</t>
  </si>
  <si>
    <t>Person 3</t>
  </si>
  <si>
    <t>Person 4</t>
  </si>
  <si>
    <t>Person 5</t>
  </si>
  <si>
    <t>Person 6</t>
  </si>
  <si>
    <t>Means</t>
  </si>
  <si>
    <r>
      <t>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</si>
  <si>
    <r>
      <t>1/m X</t>
    </r>
    <r>
      <rPr>
        <vertAlign val="subscript"/>
        <sz val="11"/>
        <color theme="1"/>
        <rFont val="Aptos Narrow"/>
        <family val="2"/>
        <scheme val="minor"/>
      </rPr>
      <t>c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X</t>
    </r>
    <r>
      <rPr>
        <vertAlign val="subscript"/>
        <sz val="11"/>
        <color theme="1"/>
        <rFont val="Aptos Narrow"/>
        <family val="2"/>
        <scheme val="minor"/>
      </rPr>
      <t>c</t>
    </r>
  </si>
  <si>
    <t>Covariance matrix</t>
  </si>
  <si>
    <t>Average</t>
  </si>
  <si>
    <r>
      <t>Centred X</t>
    </r>
    <r>
      <rPr>
        <vertAlign val="subscript"/>
        <sz val="11"/>
        <color theme="1"/>
        <rFont val="Aptos Narrow"/>
        <family val="2"/>
        <scheme val="minor"/>
      </rPr>
      <t>c</t>
    </r>
  </si>
  <si>
    <t>Centred</t>
  </si>
  <si>
    <r>
      <t>Q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</si>
  <si>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>Q Q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</si>
  <si>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>Q</t>
    </r>
    <r>
      <rPr>
        <vertAlign val="superscript"/>
        <sz val="11"/>
        <color theme="1"/>
        <rFont val="Aptos Narrow"/>
        <family val="2"/>
        <scheme val="minor"/>
      </rPr>
      <t>T</t>
    </r>
    <r>
      <rPr>
        <sz val="11"/>
        <color theme="1"/>
        <rFont val="Aptos Narrow"/>
        <family val="2"/>
        <scheme val="minor"/>
      </rPr>
      <t xml:space="preserve"> Q</t>
    </r>
  </si>
  <si>
    <r>
      <t>Q</t>
    </r>
    <r>
      <rPr>
        <vertAlign val="superscript"/>
        <sz val="11"/>
        <color theme="1"/>
        <rFont val="Aptos Narrow"/>
        <family val="2"/>
        <scheme val="minor"/>
      </rPr>
      <t>-1</t>
    </r>
    <r>
      <rPr>
        <sz val="11"/>
        <color theme="1"/>
        <rFont val="Aptos Narrow"/>
        <family val="2"/>
        <scheme val="minor"/>
      </rPr>
      <t xml:space="preserve"> = Q</t>
    </r>
    <r>
      <rPr>
        <vertAlign val="superscript"/>
        <sz val="11"/>
        <color theme="1"/>
        <rFont val="Aptos Narrow"/>
        <family val="2"/>
        <scheme val="minor"/>
      </rPr>
      <t>T</t>
    </r>
  </si>
  <si>
    <r>
      <t xml:space="preserve">Eigenvalues </t>
    </r>
    <r>
      <rPr>
        <sz val="11"/>
        <color theme="1"/>
        <rFont val="Symbol"/>
        <family val="1"/>
        <charset val="2"/>
      </rPr>
      <t>l</t>
    </r>
  </si>
  <si>
    <t>M1</t>
  </si>
  <si>
    <t>M2</t>
  </si>
  <si>
    <t>M3</t>
  </si>
  <si>
    <t>M4</t>
  </si>
  <si>
    <t>Explained variance</t>
  </si>
  <si>
    <t>Cum</t>
  </si>
  <si>
    <t>P1</t>
  </si>
  <si>
    <t>Eigenvalues</t>
  </si>
  <si>
    <t>P2</t>
  </si>
  <si>
    <t>Eigenvectors</t>
  </si>
  <si>
    <t>P3</t>
  </si>
  <si>
    <t>P4</t>
  </si>
  <si>
    <t>P5</t>
  </si>
  <si>
    <t>Sum</t>
  </si>
  <si>
    <t>P6</t>
  </si>
  <si>
    <t>PC1</t>
  </si>
  <si>
    <t>PC1 score</t>
  </si>
  <si>
    <t>PC1 eigenvector loading</t>
  </si>
  <si>
    <t>PC2</t>
  </si>
  <si>
    <t>PC2 score</t>
  </si>
  <si>
    <t>PC2 eigenvector loading</t>
  </si>
  <si>
    <t>Covariance (from raw data)</t>
  </si>
  <si>
    <t>Covariance (from centred data)</t>
  </si>
  <si>
    <t>Covariance matrix (single formula)</t>
  </si>
  <si>
    <t>Covariance - Data Analysis add-in</t>
  </si>
  <si>
    <t>Eigenvectors Q</t>
  </si>
  <si>
    <r>
      <rPr>
        <sz val="11"/>
        <color theme="1"/>
        <rFont val="Symbol"/>
        <family val="1"/>
        <charset val="2"/>
      </rPr>
      <t>L</t>
    </r>
    <r>
      <rPr>
        <vertAlign val="superscript"/>
        <sz val="11"/>
        <color theme="1"/>
        <rFont val="Aptos Narrow"/>
        <family val="2"/>
        <scheme val="minor"/>
      </rPr>
      <t>T</t>
    </r>
  </si>
  <si>
    <t>C</t>
  </si>
  <si>
    <t>v</t>
  </si>
  <si>
    <t>(Covar matrix)</t>
  </si>
  <si>
    <t>(Eigenvectors)</t>
  </si>
  <si>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Aptos Narrow"/>
        <family val="2"/>
        <scheme val="minor"/>
      </rPr>
      <t xml:space="preserve"> (Eigenvalues)</t>
    </r>
  </si>
  <si>
    <r>
      <rPr>
        <b/>
        <sz val="11"/>
        <color theme="1"/>
        <rFont val="Aptos Narrow"/>
        <family val="2"/>
        <scheme val="minor"/>
      </rPr>
      <t>C</t>
    </r>
    <r>
      <rPr>
        <sz val="11"/>
        <color theme="1"/>
        <rFont val="Aptos Narrow"/>
        <family val="2"/>
        <scheme val="minor"/>
      </rPr>
      <t xml:space="preserve"> </t>
    </r>
    <r>
      <rPr>
        <sz val="11"/>
        <color theme="1"/>
        <rFont val="Symbol"/>
        <family val="1"/>
        <charset val="2"/>
      </rPr>
      <t>×</t>
    </r>
    <r>
      <rPr>
        <sz val="11"/>
        <color theme="1"/>
        <rFont val="Aptos Narrow"/>
        <family val="2"/>
      </rPr>
      <t xml:space="preserve"> </t>
    </r>
    <r>
      <rPr>
        <sz val="11"/>
        <color theme="1"/>
        <rFont val="Aptos Narrow"/>
        <family val="2"/>
        <scheme val="minor"/>
      </rPr>
      <t>v</t>
    </r>
  </si>
  <si>
    <r>
      <t xml:space="preserve">v </t>
    </r>
    <r>
      <rPr>
        <sz val="11"/>
        <color theme="1"/>
        <rFont val="Symbol"/>
        <family val="1"/>
        <charset val="2"/>
      </rPr>
      <t>×</t>
    </r>
    <r>
      <rPr>
        <sz val="11"/>
        <color theme="1"/>
        <rFont val="Aptos Narrow"/>
        <family val="2"/>
      </rPr>
      <t xml:space="preserve"> </t>
    </r>
    <r>
      <rPr>
        <sz val="11"/>
        <color theme="1"/>
        <rFont val="Symbol"/>
        <family val="1"/>
        <charset val="2"/>
      </rPr>
      <t>l</t>
    </r>
  </si>
  <si>
    <r>
      <rPr>
        <b/>
        <sz val="11"/>
        <color theme="1"/>
        <rFont val="Aptos Narrow"/>
        <family val="2"/>
        <scheme val="minor"/>
      </rPr>
      <t>C</t>
    </r>
    <r>
      <rPr>
        <sz val="11"/>
        <color theme="1"/>
        <rFont val="Aptos Narrow"/>
        <family val="2"/>
        <scheme val="minor"/>
      </rPr>
      <t xml:space="preserve"> </t>
    </r>
    <r>
      <rPr>
        <sz val="11"/>
        <color theme="1"/>
        <rFont val="Symbol"/>
        <family val="1"/>
        <charset val="2"/>
      </rPr>
      <t>×</t>
    </r>
    <r>
      <rPr>
        <sz val="11"/>
        <color theme="1"/>
        <rFont val="Aptos Narrow"/>
        <family val="2"/>
      </rPr>
      <t xml:space="preserve"> </t>
    </r>
    <r>
      <rPr>
        <sz val="11"/>
        <color theme="1"/>
        <rFont val="Aptos Narrow"/>
        <family val="2"/>
        <scheme val="minor"/>
      </rPr>
      <t xml:space="preserve">v =  </t>
    </r>
    <r>
      <rPr>
        <sz val="11"/>
        <color theme="1"/>
        <rFont val="Symbol"/>
        <family val="1"/>
        <charset val="2"/>
      </rPr>
      <t>l ×</t>
    </r>
    <r>
      <rPr>
        <sz val="11"/>
        <color theme="1"/>
        <rFont val="Aptos Narrow"/>
        <family val="2"/>
      </rPr>
      <t xml:space="preserve"> </t>
    </r>
    <r>
      <rPr>
        <sz val="11"/>
        <color theme="1"/>
        <rFont val="Aptos Narrow"/>
        <family val="2"/>
        <scheme val="minor"/>
      </rPr>
      <t>v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</si>
</sst>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9" formatCode="0.00000"/>
  </numFmts>
  <fonts count="13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vertAlign val="subscript"/>
      <sz val="11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  <font>
      <sz val="11"/>
      <color theme="5" tint="-0.249977111117893"/>
      <name val="Aptos Narrow"/>
      <family val="2"/>
      <scheme val="minor"/>
    </font>
    <font>
      <sz val="11"/>
      <color theme="9" tint="-0.249977111117893"/>
      <name val="Aptos Narrow"/>
      <family val="2"/>
      <scheme val="minor"/>
    </font>
    <font>
      <sz val="11"/>
      <color theme="1"/>
      <name val="Symbol"/>
      <family val="1"/>
      <charset val="2"/>
    </font>
    <font>
      <sz val="11"/>
      <name val="Aptos Narrow"/>
      <family val="2"/>
      <scheme val="minor"/>
    </font>
    <font>
      <sz val="11"/>
      <color theme="1"/>
      <name val="Aptos Narrow"/>
      <family val="1"/>
      <charset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</font>
    <font>
      <sz val="11"/>
      <color rgb="FF0070C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1" fontId="0" fillId="0" borderId="0" xfId="0" applyNumberFormat="1"/>
    <xf numFmtId="0" fontId="0" fillId="0" borderId="2" xfId="0" applyBorder="1"/>
    <xf numFmtId="2" fontId="0" fillId="0" borderId="2" xfId="0" applyNumberFormat="1" applyBorder="1"/>
    <xf numFmtId="0" fontId="0" fillId="0" borderId="0" xfId="0" applyAlignment="1">
      <alignment horizontal="right"/>
    </xf>
    <xf numFmtId="0" fontId="1" fillId="0" borderId="0" xfId="0" applyFont="1"/>
    <xf numFmtId="2" fontId="0" fillId="0" borderId="0" xfId="0" quotePrefix="1" applyNumberFormat="1"/>
    <xf numFmtId="164" fontId="0" fillId="0" borderId="0" xfId="0" applyNumberFormat="1"/>
    <xf numFmtId="164" fontId="0" fillId="0" borderId="2" xfId="0" applyNumberFormat="1" applyBorder="1"/>
    <xf numFmtId="2" fontId="5" fillId="0" borderId="0" xfId="0" applyNumberFormat="1" applyFont="1"/>
    <xf numFmtId="2" fontId="6" fillId="0" borderId="3" xfId="0" applyNumberFormat="1" applyFont="1" applyBorder="1"/>
    <xf numFmtId="2" fontId="6" fillId="0" borderId="4" xfId="0" applyNumberFormat="1" applyFont="1" applyBorder="1"/>
    <xf numFmtId="2" fontId="6" fillId="0" borderId="5" xfId="0" applyNumberFormat="1" applyFont="1" applyBorder="1"/>
    <xf numFmtId="2" fontId="6" fillId="0" borderId="6" xfId="0" applyNumberFormat="1" applyFont="1" applyBorder="1"/>
    <xf numFmtId="2" fontId="6" fillId="0" borderId="0" xfId="0" applyNumberFormat="1" applyFont="1"/>
    <xf numFmtId="2" fontId="6" fillId="0" borderId="7" xfId="0" applyNumberFormat="1" applyFont="1" applyBorder="1"/>
    <xf numFmtId="2" fontId="6" fillId="0" borderId="8" xfId="0" applyNumberFormat="1" applyFont="1" applyBorder="1"/>
    <xf numFmtId="2" fontId="6" fillId="0" borderId="2" xfId="0" applyNumberFormat="1" applyFont="1" applyBorder="1"/>
    <xf numFmtId="2" fontId="6" fillId="0" borderId="9" xfId="0" applyNumberFormat="1" applyFont="1" applyBorder="1"/>
    <xf numFmtId="0" fontId="6" fillId="0" borderId="9" xfId="0" applyFont="1" applyBorder="1"/>
    <xf numFmtId="0" fontId="6" fillId="0" borderId="0" xfId="0" applyFont="1"/>
    <xf numFmtId="2" fontId="8" fillId="0" borderId="0" xfId="0" applyNumberFormat="1" applyFont="1"/>
    <xf numFmtId="164" fontId="0" fillId="0" borderId="3" xfId="0" applyNumberFormat="1" applyBorder="1"/>
    <xf numFmtId="164" fontId="0" fillId="0" borderId="4" xfId="0" applyNumberFormat="1" applyBorder="1"/>
    <xf numFmtId="164" fontId="0" fillId="0" borderId="5" xfId="0" applyNumberFormat="1" applyBorder="1"/>
    <xf numFmtId="164" fontId="0" fillId="0" borderId="6" xfId="0" applyNumberFormat="1" applyBorder="1"/>
    <xf numFmtId="164" fontId="0" fillId="0" borderId="7" xfId="0" applyNumberFormat="1" applyBorder="1"/>
    <xf numFmtId="164" fontId="0" fillId="0" borderId="8" xfId="0" applyNumberFormat="1" applyBorder="1"/>
    <xf numFmtId="164" fontId="0" fillId="0" borderId="9" xfId="0" applyNumberFormat="1" applyBorder="1"/>
    <xf numFmtId="0" fontId="9" fillId="0" borderId="0" xfId="0" applyFont="1"/>
    <xf numFmtId="0" fontId="10" fillId="0" borderId="0" xfId="0" applyFont="1"/>
    <xf numFmtId="169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PC1 and PC2 scores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Sheet7!$Y$13</c:f>
              <c:strCache>
                <c:ptCount val="1"/>
                <c:pt idx="0">
                  <c:v>PC2 score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Sheet7!$X$14:$X$19</c:f>
              <c:numCache>
                <c:formatCode>0.00</c:formatCode>
                <c:ptCount val="6"/>
                <c:pt idx="0">
                  <c:v>-3.1908060020787552</c:v>
                </c:pt>
                <c:pt idx="1">
                  <c:v>-2.6399941073772104</c:v>
                </c:pt>
                <c:pt idx="2">
                  <c:v>2.9199727518975296</c:v>
                </c:pt>
                <c:pt idx="3">
                  <c:v>2.7754107324678232</c:v>
                </c:pt>
                <c:pt idx="4">
                  <c:v>-1.7179056613343007</c:v>
                </c:pt>
                <c:pt idx="5">
                  <c:v>1.8533222864249135</c:v>
                </c:pt>
              </c:numCache>
            </c:numRef>
          </c:xVal>
          <c:yVal>
            <c:numRef>
              <c:f>Sheet7!$Y$14:$Y$19</c:f>
              <c:numCache>
                <c:formatCode>0.00</c:formatCode>
                <c:ptCount val="6"/>
                <c:pt idx="0">
                  <c:v>-0.67234031245597825</c:v>
                </c:pt>
                <c:pt idx="1">
                  <c:v>0.89034516684951437</c:v>
                </c:pt>
                <c:pt idx="2">
                  <c:v>0.94388476721325187</c:v>
                </c:pt>
                <c:pt idx="3">
                  <c:v>-1.026117394228151</c:v>
                </c:pt>
                <c:pt idx="4">
                  <c:v>-0.15361876083321596</c:v>
                </c:pt>
                <c:pt idx="5">
                  <c:v>1.7846533454579261E-2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7B4-45E5-AAB0-C3D94AFB2B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6493151"/>
        <c:axId val="1320592512"/>
      </c:scatterChart>
      <c:valAx>
        <c:axId val="11564931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0592512"/>
        <c:crosses val="autoZero"/>
        <c:crossBetween val="midCat"/>
      </c:valAx>
      <c:valAx>
        <c:axId val="1320592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49315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Eigenvalues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Sheet7!$T$2:$T$5</c:f>
              <c:numCache>
                <c:formatCode>0.0000</c:formatCode>
                <c:ptCount val="4"/>
                <c:pt idx="0">
                  <c:v>7.9531921588427004</c:v>
                </c:pt>
                <c:pt idx="1">
                  <c:v>0.64250171896735064</c:v>
                </c:pt>
                <c:pt idx="2">
                  <c:v>7.0972788856614163E-2</c:v>
                </c:pt>
                <c:pt idx="3">
                  <c:v>-2.2993752149121335E-16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FE-438A-A0F0-AF2F559D0C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42772608"/>
        <c:axId val="1842770208"/>
      </c:lineChart>
      <c:catAx>
        <c:axId val="184277260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2770208"/>
        <c:crosses val="autoZero"/>
        <c:auto val="1"/>
        <c:lblAlgn val="ctr"/>
        <c:lblOffset val="100"/>
        <c:noMultiLvlLbl val="0"/>
      </c:catAx>
      <c:valAx>
        <c:axId val="1842770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2772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581025</xdr:colOff>
      <xdr:row>16</xdr:row>
      <xdr:rowOff>57150</xdr:rowOff>
    </xdr:from>
    <xdr:to>
      <xdr:col>33</xdr:col>
      <xdr:colOff>276225</xdr:colOff>
      <xdr:row>30</xdr:row>
      <xdr:rowOff>142875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8DCAFC49-7987-C072-1CEB-80C0925142EA}"/>
            </a:ext>
          </a:extLst>
        </xdr:cNvPr>
        <xdr:cNvGrpSpPr/>
      </xdr:nvGrpSpPr>
      <xdr:grpSpPr>
        <a:xfrm>
          <a:off x="16554450" y="3152775"/>
          <a:ext cx="4572000" cy="2752725"/>
          <a:chOff x="16554450" y="3152775"/>
          <a:chExt cx="4572000" cy="2752725"/>
        </a:xfrm>
      </xdr:grpSpPr>
      <xdr:graphicFrame macro="">
        <xdr:nvGraphicFramePr>
          <xdr:cNvPr id="2" name="Chart 1">
            <a:extLst>
              <a:ext uri="{FF2B5EF4-FFF2-40B4-BE49-F238E27FC236}">
                <a16:creationId xmlns:a16="http://schemas.microsoft.com/office/drawing/2014/main" id="{E43D5E14-702E-736C-ECC4-79C25D7CC0D3}"/>
              </a:ext>
            </a:extLst>
          </xdr:cNvPr>
          <xdr:cNvGraphicFramePr/>
        </xdr:nvGraphicFramePr>
        <xdr:xfrm>
          <a:off x="16554450" y="3152775"/>
          <a:ext cx="4572000" cy="27527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95FE1672-88A9-46A6-B46B-1F013E6760BB}"/>
              </a:ext>
            </a:extLst>
          </xdr:cNvPr>
          <xdr:cNvSpPr txBox="1"/>
        </xdr:nvSpPr>
        <xdr:spPr>
          <a:xfrm>
            <a:off x="17002125" y="5143500"/>
            <a:ext cx="352425" cy="2476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GB" sz="1100"/>
              <a:t>P1</a:t>
            </a:r>
          </a:p>
        </xdr:txBody>
      </xdr:sp>
      <xdr:sp macro="" textlink="">
        <xdr:nvSpPr>
          <xdr:cNvPr id="15" name="TextBox 14">
            <a:extLst>
              <a:ext uri="{FF2B5EF4-FFF2-40B4-BE49-F238E27FC236}">
                <a16:creationId xmlns:a16="http://schemas.microsoft.com/office/drawing/2014/main" id="{1B74DD83-DB64-4FC9-A4FE-85D63A3FBA4A}"/>
              </a:ext>
            </a:extLst>
          </xdr:cNvPr>
          <xdr:cNvSpPr txBox="1"/>
        </xdr:nvSpPr>
        <xdr:spPr>
          <a:xfrm>
            <a:off x="17278350" y="4057650"/>
            <a:ext cx="352425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GB" sz="1100"/>
              <a:t>P2</a:t>
            </a:r>
          </a:p>
        </xdr:txBody>
      </xdr: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F83E687E-3035-417B-BCCE-5019253C32DB}"/>
              </a:ext>
            </a:extLst>
          </xdr:cNvPr>
          <xdr:cNvSpPr txBox="1"/>
        </xdr:nvSpPr>
        <xdr:spPr>
          <a:xfrm>
            <a:off x="20135850" y="3762375"/>
            <a:ext cx="352425" cy="2476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GB" sz="1100"/>
              <a:t>P3</a:t>
            </a:r>
          </a:p>
        </xdr:txBody>
      </xdr: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19EF1A4D-A570-4B2D-BE52-97847AAF946E}"/>
              </a:ext>
            </a:extLst>
          </xdr:cNvPr>
          <xdr:cNvSpPr txBox="1"/>
        </xdr:nvSpPr>
        <xdr:spPr>
          <a:xfrm>
            <a:off x="20135850" y="5153025"/>
            <a:ext cx="352425" cy="2476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GB" sz="1100"/>
              <a:t>P4</a:t>
            </a:r>
          </a:p>
        </xdr:txBody>
      </xdr:sp>
      <xdr:sp macro="" textlink="">
        <xdr:nvSpPr>
          <xdr:cNvPr id="18" name="TextBox 17">
            <a:extLst>
              <a:ext uri="{FF2B5EF4-FFF2-40B4-BE49-F238E27FC236}">
                <a16:creationId xmlns:a16="http://schemas.microsoft.com/office/drawing/2014/main" id="{2631AB0A-1CE0-4EAD-B86C-3B059686F5E3}"/>
              </a:ext>
            </a:extLst>
          </xdr:cNvPr>
          <xdr:cNvSpPr txBox="1"/>
        </xdr:nvSpPr>
        <xdr:spPr>
          <a:xfrm>
            <a:off x="17754600" y="4829175"/>
            <a:ext cx="352425" cy="2476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GB" sz="1100"/>
              <a:t>P5</a:t>
            </a:r>
          </a:p>
        </xdr:txBody>
      </xdr:sp>
      <xdr:sp macro="" textlink="">
        <xdr:nvSpPr>
          <xdr:cNvPr id="19" name="TextBox 18">
            <a:extLst>
              <a:ext uri="{FF2B5EF4-FFF2-40B4-BE49-F238E27FC236}">
                <a16:creationId xmlns:a16="http://schemas.microsoft.com/office/drawing/2014/main" id="{B1D15D55-F59A-4E92-A3A5-1FEFDCC49A8F}"/>
              </a:ext>
            </a:extLst>
          </xdr:cNvPr>
          <xdr:cNvSpPr txBox="1"/>
        </xdr:nvSpPr>
        <xdr:spPr>
          <a:xfrm>
            <a:off x="19507200" y="4476750"/>
            <a:ext cx="352425" cy="2476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GB" sz="1100"/>
              <a:t>P6</a:t>
            </a:r>
          </a:p>
        </xdr:txBody>
      </xdr:sp>
    </xdr:grpSp>
    <xdr:clientData/>
  </xdr:twoCellAnchor>
  <xdr:twoCellAnchor>
    <xdr:from>
      <xdr:col>25</xdr:col>
      <xdr:colOff>314325</xdr:colOff>
      <xdr:row>0</xdr:row>
      <xdr:rowOff>114300</xdr:rowOff>
    </xdr:from>
    <xdr:to>
      <xdr:col>33</xdr:col>
      <xdr:colOff>9525</xdr:colOff>
      <xdr:row>14</xdr:row>
      <xdr:rowOff>152400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A137A8F-C02F-483C-CC8D-8FBB1B3058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rank\AppData\Roaming\Microsoft\AddIns\XRealStats.xlam" TargetMode="External"/><Relationship Id="rId1" Type="http://schemas.openxmlformats.org/officeDocument/2006/relationships/externalLinkPath" Target="file:///C:\Users\brank\AppData\Roaming\Microsoft\AddIns\XRealStat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fig"/>
      <sheetName val="Wilcoxon Table"/>
      <sheetName val="Mann Table"/>
      <sheetName val="Runs Table"/>
      <sheetName val="KS Table"/>
      <sheetName val="KS2 Table"/>
      <sheetName val="Lil Table"/>
      <sheetName val="AD Table"/>
      <sheetName val="AD2 Table"/>
      <sheetName val="SW Table"/>
      <sheetName val="Stud. Q Table"/>
      <sheetName val="Stud. Q Table 2"/>
      <sheetName val="Sp Rho Table"/>
      <sheetName val="Ken Tau Table"/>
      <sheetName val="Durbin Table"/>
      <sheetName val="Dunnett Table"/>
      <sheetName val="Dunnett 1"/>
      <sheetName val="Kendall Tc"/>
      <sheetName val="Kendall u"/>
      <sheetName val="Page Table"/>
      <sheetName val="Prime"/>
      <sheetName val="MSSD"/>
      <sheetName val="Dict"/>
      <sheetName val="ADict"/>
      <sheetName val="L4 2"/>
      <sheetName val="L8 2"/>
      <sheetName val="L8 42"/>
      <sheetName val="L9 3"/>
      <sheetName val="L12 2"/>
      <sheetName val="L16 2"/>
      <sheetName val="L16 4"/>
      <sheetName val="L16 42a"/>
      <sheetName val="L18 23"/>
      <sheetName val="L18 63"/>
      <sheetName val="L25 5"/>
      <sheetName val="L27 3"/>
      <sheetName val="L32 2"/>
      <sheetName val="L32 24"/>
      <sheetName val="L36 23a"/>
      <sheetName val="L36 23b"/>
      <sheetName val="L50 25"/>
      <sheetName val="L54 23"/>
      <sheetName val="L64 4"/>
      <sheetName val="T2"/>
      <sheetName val="T3"/>
      <sheetName val="T4"/>
    </sheetNames>
    <definedNames>
      <definedName name="eigVALSym"/>
      <definedName name="eigVECTSym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82A2A-CA14-473C-AFA6-C5FCFF4969C1}">
  <dimension ref="A1:AN28"/>
  <sheetViews>
    <sheetView tabSelected="1" workbookViewId="0">
      <selection activeCell="I1" sqref="I1"/>
    </sheetView>
  </sheetViews>
  <sheetFormatPr defaultRowHeight="15" x14ac:dyDescent="0.25"/>
  <sheetData>
    <row r="1" spans="1:40" x14ac:dyDescent="0.25">
      <c r="A1" t="s">
        <v>4</v>
      </c>
      <c r="B1" t="s">
        <v>5</v>
      </c>
      <c r="C1" t="s">
        <v>6</v>
      </c>
      <c r="D1" t="s">
        <v>7</v>
      </c>
      <c r="E1" t="s">
        <v>8</v>
      </c>
      <c r="F1" s="7" t="s">
        <v>9</v>
      </c>
      <c r="G1" s="2">
        <v>6</v>
      </c>
      <c r="H1" t="s">
        <v>10</v>
      </c>
    </row>
    <row r="2" spans="1:40" x14ac:dyDescent="0.25">
      <c r="A2" t="s">
        <v>11</v>
      </c>
      <c r="B2">
        <v>5</v>
      </c>
      <c r="C2">
        <v>4</v>
      </c>
      <c r="D2">
        <v>2</v>
      </c>
      <c r="E2">
        <v>1</v>
      </c>
      <c r="F2" s="7" t="s">
        <v>12</v>
      </c>
      <c r="G2" s="2">
        <v>4</v>
      </c>
      <c r="H2" t="s">
        <v>13</v>
      </c>
      <c r="O2" s="1"/>
      <c r="P2" s="1"/>
      <c r="Q2" s="1"/>
      <c r="R2" s="1"/>
      <c r="AC2" t="s">
        <v>57</v>
      </c>
      <c r="AJ2" t="s">
        <v>31</v>
      </c>
    </row>
    <row r="3" spans="1:40" ht="15.75" thickBot="1" x14ac:dyDescent="0.3">
      <c r="A3" t="s">
        <v>14</v>
      </c>
      <c r="B3">
        <v>4</v>
      </c>
      <c r="C3">
        <v>5</v>
      </c>
      <c r="D3">
        <v>2</v>
      </c>
      <c r="E3">
        <v>2</v>
      </c>
      <c r="F3" s="7" t="s">
        <v>15</v>
      </c>
      <c r="G3" s="2">
        <f>G1*G2</f>
        <v>24</v>
      </c>
      <c r="O3" s="1"/>
      <c r="P3" s="1"/>
      <c r="Q3" s="1"/>
      <c r="R3" s="1"/>
      <c r="AC3" s="12" cm="1">
        <f t="array" ref="AC3:AF9">[1]!eigVECTSym(R11:U14)</f>
        <v>6.6284432173566668</v>
      </c>
      <c r="AD3" s="12">
        <v>0.53404021554858616</v>
      </c>
      <c r="AE3" s="12">
        <v>5.9738789316969937E-2</v>
      </c>
      <c r="AF3" s="12">
        <v>3.0039521241347811E-16</v>
      </c>
      <c r="AG3" t="s">
        <v>31</v>
      </c>
      <c r="AJ3" s="12" cm="1">
        <f t="array" ref="AJ3:AM4">[1]!eigVALSym(R11:U14)</f>
        <v>6.6284432173566668</v>
      </c>
      <c r="AK3" s="12">
        <v>0.53404021554858616</v>
      </c>
      <c r="AL3" s="12">
        <v>5.9738789316969937E-2</v>
      </c>
      <c r="AM3" s="12">
        <v>3.0039521241347811E-16</v>
      </c>
    </row>
    <row r="4" spans="1:40" x14ac:dyDescent="0.25">
      <c r="A4" t="s">
        <v>16</v>
      </c>
      <c r="B4">
        <v>1</v>
      </c>
      <c r="C4">
        <v>2</v>
      </c>
      <c r="D4">
        <v>4</v>
      </c>
      <c r="E4">
        <v>5</v>
      </c>
      <c r="O4" s="1"/>
      <c r="P4" s="1"/>
      <c r="Q4" s="1"/>
      <c r="R4" s="1"/>
      <c r="AC4" s="13">
        <v>-0.53331504351779113</v>
      </c>
      <c r="AD4" s="14">
        <v>-0.46334538034277073</v>
      </c>
      <c r="AE4" s="14">
        <v>-2.9767816054082186E-2</v>
      </c>
      <c r="AF4" s="15">
        <v>-0.70710678118654724</v>
      </c>
      <c r="AJ4" s="1">
        <v>2.3461639614821112E-13</v>
      </c>
      <c r="AK4" s="1">
        <v>5.0144006927571447E-16</v>
      </c>
      <c r="AL4" s="1">
        <v>1.6327378024316144E-17</v>
      </c>
      <c r="AM4" s="1">
        <v>-4.6955032454813065E-17</v>
      </c>
    </row>
    <row r="5" spans="1:40" x14ac:dyDescent="0.25">
      <c r="A5" t="s">
        <v>17</v>
      </c>
      <c r="B5">
        <v>2</v>
      </c>
      <c r="C5">
        <v>1</v>
      </c>
      <c r="D5">
        <v>5</v>
      </c>
      <c r="E5">
        <v>4</v>
      </c>
      <c r="G5" s="8"/>
      <c r="O5" s="1"/>
      <c r="P5" s="1"/>
      <c r="Q5" s="1"/>
      <c r="R5" s="1"/>
      <c r="AC5" s="16">
        <v>-0.51632174035833955</v>
      </c>
      <c r="AD5" s="17">
        <v>0.63145790627804987</v>
      </c>
      <c r="AE5" s="17">
        <v>-0.5785090950298678</v>
      </c>
      <c r="AF5" s="18">
        <v>1.5347835278138514E-16</v>
      </c>
      <c r="AJ5" t="str">
        <f ca="1">_xlfn.FORMULATEXT(AJ3)</f>
        <v>=eigVALSym(R11:U14)</v>
      </c>
    </row>
    <row r="6" spans="1:40" x14ac:dyDescent="0.25">
      <c r="A6" t="s">
        <v>18</v>
      </c>
      <c r="B6">
        <v>4</v>
      </c>
      <c r="C6">
        <v>4</v>
      </c>
      <c r="D6">
        <v>3</v>
      </c>
      <c r="E6">
        <v>2</v>
      </c>
      <c r="AC6" s="16">
        <v>0.40566240785728275</v>
      </c>
      <c r="AD6" s="17">
        <v>-0.41458778277822894</v>
      </c>
      <c r="AE6" s="17">
        <v>-0.81458884182295566</v>
      </c>
      <c r="AF6" s="18">
        <v>6.4179756681254395E-16</v>
      </c>
    </row>
    <row r="7" spans="1:40" ht="15.75" thickBot="1" x14ac:dyDescent="0.3">
      <c r="A7" t="s">
        <v>19</v>
      </c>
      <c r="B7">
        <v>2</v>
      </c>
      <c r="C7">
        <v>2</v>
      </c>
      <c r="D7">
        <v>4</v>
      </c>
      <c r="E7">
        <v>4</v>
      </c>
      <c r="AC7" s="19">
        <v>0.53331504351779135</v>
      </c>
      <c r="AD7" s="20">
        <v>0.46334538034277067</v>
      </c>
      <c r="AE7" s="20">
        <v>2.9767816054084441E-2</v>
      </c>
      <c r="AF7" s="21">
        <v>-0.70710678118654768</v>
      </c>
    </row>
    <row r="8" spans="1:40" x14ac:dyDescent="0.25">
      <c r="A8" t="s">
        <v>20</v>
      </c>
      <c r="B8" s="1">
        <f>AVERAGE(B2:B7)</f>
        <v>3</v>
      </c>
      <c r="C8" s="1">
        <f t="shared" ref="C8:E8" si="0">AVERAGE(C2:C7)</f>
        <v>3</v>
      </c>
      <c r="D8" s="1">
        <f t="shared" si="0"/>
        <v>3.3333333333333335</v>
      </c>
      <c r="E8" s="1">
        <f t="shared" si="0"/>
        <v>3</v>
      </c>
      <c r="AC8" s="1">
        <v>2.3461639614821112E-13</v>
      </c>
      <c r="AD8" s="1">
        <v>5.0144006927571447E-16</v>
      </c>
      <c r="AE8" s="1">
        <v>1.6327378024316144E-17</v>
      </c>
      <c r="AF8" s="1">
        <v>-4.6955032454813065E-17</v>
      </c>
    </row>
    <row r="9" spans="1:40" ht="15.75" thickBot="1" x14ac:dyDescent="0.3">
      <c r="Q9" t="s">
        <v>56</v>
      </c>
      <c r="AC9" s="1">
        <v>1.3322676295501878E-15</v>
      </c>
      <c r="AD9" s="1">
        <v>4.4408920985006262E-16</v>
      </c>
      <c r="AE9" s="1">
        <v>3.6082248300317588E-16</v>
      </c>
      <c r="AF9" s="1">
        <v>4.4408920985006262E-16</v>
      </c>
    </row>
    <row r="10" spans="1:40" ht="18" x14ac:dyDescent="0.35">
      <c r="A10" t="s">
        <v>25</v>
      </c>
      <c r="G10" t="s">
        <v>21</v>
      </c>
      <c r="L10" t="s">
        <v>22</v>
      </c>
      <c r="M10" t="s">
        <v>23</v>
      </c>
      <c r="Q10" s="3"/>
      <c r="R10" s="3" t="s">
        <v>0</v>
      </c>
      <c r="S10" s="3" t="s">
        <v>1</v>
      </c>
      <c r="T10" s="3" t="s">
        <v>2</v>
      </c>
      <c r="U10" s="3" t="s">
        <v>3</v>
      </c>
      <c r="AC10" t="str">
        <f ca="1">_xlfn.FORMULATEXT(AC3)</f>
        <v>=eigVECTSym(R11:U14)</v>
      </c>
    </row>
    <row r="11" spans="1:40" x14ac:dyDescent="0.25">
      <c r="B11" s="1">
        <f>B2-B$8</f>
        <v>2</v>
      </c>
      <c r="C11" s="1">
        <f t="shared" ref="C11:E11" si="1">C2-C$8</f>
        <v>1</v>
      </c>
      <c r="D11" s="1">
        <f t="shared" si="1"/>
        <v>-1.3333333333333335</v>
      </c>
      <c r="E11" s="1">
        <f t="shared" si="1"/>
        <v>-2</v>
      </c>
      <c r="G11" s="1" cm="1">
        <f t="array" ref="G11:J14">MMULT(TRANSPOSE(B11:E16),B11:E16)</f>
        <v>12</v>
      </c>
      <c r="H11" s="1">
        <v>10</v>
      </c>
      <c r="I11" s="1">
        <v>-8</v>
      </c>
      <c r="J11" s="1">
        <v>-12</v>
      </c>
      <c r="L11" s="1" cm="1">
        <f t="array" ref="L11:O14">1/6*G11:J14</f>
        <v>2</v>
      </c>
      <c r="M11" s="1">
        <v>1.6666666666666665</v>
      </c>
      <c r="N11" s="1">
        <v>-1.3333333333333333</v>
      </c>
      <c r="O11" s="1">
        <v>-2</v>
      </c>
      <c r="Q11" t="s">
        <v>0</v>
      </c>
      <c r="R11" s="1">
        <f>VARP($B$11:$B$16)</f>
        <v>2</v>
      </c>
      <c r="S11" s="1">
        <f>R12</f>
        <v>1.67</v>
      </c>
      <c r="T11" s="1">
        <f>R13</f>
        <v>-1.33</v>
      </c>
      <c r="U11" s="1">
        <f>R14</f>
        <v>-2</v>
      </c>
      <c r="W11" s="1">
        <f>_xlfn.VAR.P($B$11:$B$16,B11:B16)</f>
        <v>2</v>
      </c>
      <c r="X11" s="1" t="str">
        <f ca="1">_xlfn.FORMULATEXT(W11)</f>
        <v>=VAR.P($B$11:$B$16,B11:B16)</v>
      </c>
      <c r="Y11" s="1"/>
      <c r="Z11" s="1"/>
    </row>
    <row r="12" spans="1:40" ht="17.25" thickBot="1" x14ac:dyDescent="0.3">
      <c r="B12" s="1">
        <f t="shared" ref="B12:E16" si="2">B3-B$8</f>
        <v>1</v>
      </c>
      <c r="C12" s="1">
        <f t="shared" si="2"/>
        <v>2</v>
      </c>
      <c r="D12" s="1">
        <f t="shared" si="2"/>
        <v>-1.3333333333333335</v>
      </c>
      <c r="E12" s="1">
        <f t="shared" si="2"/>
        <v>-1</v>
      </c>
      <c r="G12" s="1">
        <v>10</v>
      </c>
      <c r="H12" s="1">
        <v>12</v>
      </c>
      <c r="I12" s="1">
        <v>-8.9999999999999982</v>
      </c>
      <c r="J12" s="1">
        <v>-10</v>
      </c>
      <c r="L12" s="1">
        <v>1.6666666666666665</v>
      </c>
      <c r="M12" s="1">
        <v>2</v>
      </c>
      <c r="N12" s="1">
        <v>-1.4999999999999996</v>
      </c>
      <c r="O12" s="1">
        <v>-1.6666666666666665</v>
      </c>
      <c r="Q12" t="s">
        <v>1</v>
      </c>
      <c r="R12" s="1">
        <v>1.67</v>
      </c>
      <c r="S12" s="1">
        <f>VARP($C$11:$C$16)</f>
        <v>2</v>
      </c>
      <c r="T12" s="1">
        <f>S13</f>
        <v>-1.5</v>
      </c>
      <c r="U12" s="1">
        <f>S14</f>
        <v>-1.67</v>
      </c>
      <c r="W12" s="1">
        <f>_xlfn.COVARIANCE.P($B$11:$B$16,C11:C16)</f>
        <v>1.6666666666666667</v>
      </c>
      <c r="X12" s="1">
        <f>_xlfn.VAR.P($C$11:$C$16,C11:C16)</f>
        <v>2</v>
      </c>
      <c r="Y12" s="1"/>
      <c r="Z12" s="1"/>
      <c r="AC12" s="32" t="s">
        <v>58</v>
      </c>
      <c r="AD12" t="s">
        <v>27</v>
      </c>
      <c r="AK12" t="s">
        <v>30</v>
      </c>
    </row>
    <row r="13" spans="1:40" x14ac:dyDescent="0.25">
      <c r="B13" s="1">
        <f t="shared" si="2"/>
        <v>-2</v>
      </c>
      <c r="C13" s="1">
        <f t="shared" si="2"/>
        <v>-1</v>
      </c>
      <c r="D13" s="1">
        <f t="shared" si="2"/>
        <v>0.66666666666666652</v>
      </c>
      <c r="E13" s="1">
        <f t="shared" si="2"/>
        <v>2</v>
      </c>
      <c r="G13" s="1">
        <v>-8</v>
      </c>
      <c r="H13" s="1">
        <v>-8.9999999999999982</v>
      </c>
      <c r="I13" s="1">
        <v>7.3333333333333348</v>
      </c>
      <c r="J13" s="1">
        <v>8</v>
      </c>
      <c r="L13" s="1">
        <v>-1.3333333333333333</v>
      </c>
      <c r="M13" s="1">
        <v>-1.4999999999999996</v>
      </c>
      <c r="N13" s="1">
        <v>1.2222222222222223</v>
      </c>
      <c r="O13" s="1">
        <v>1.3333333333333333</v>
      </c>
      <c r="Q13" t="s">
        <v>2</v>
      </c>
      <c r="R13" s="1">
        <v>-1.33</v>
      </c>
      <c r="S13" s="1">
        <v>-1.5</v>
      </c>
      <c r="T13" s="1">
        <f>VARP($D$11:$D$16)</f>
        <v>1.2222222222222223</v>
      </c>
      <c r="U13" s="1">
        <f>T14</f>
        <v>1.33</v>
      </c>
      <c r="W13" s="1">
        <f>_xlfn.COVARIANCE.P($B$11:$B$16,D11:D16)</f>
        <v>-1.3333333333333333</v>
      </c>
      <c r="X13" s="1">
        <f>_xlfn.COVARIANCE.P($C$11:$C$16,D11:D16)</f>
        <v>-1.5</v>
      </c>
      <c r="Y13" s="1">
        <f>_xlfn.VAR.P($D$11:$D$16,D11:D16)</f>
        <v>1.2222222222222223</v>
      </c>
      <c r="Z13" s="1"/>
      <c r="AC13" s="12" cm="1">
        <f t="array" ref="AC13:AI16">TRANSPOSE(AC3:AF9)</f>
        <v>6.6284432173566668</v>
      </c>
      <c r="AD13" s="13">
        <v>-0.53331504351779113</v>
      </c>
      <c r="AE13" s="14">
        <v>-0.51632174035833955</v>
      </c>
      <c r="AF13" s="14">
        <v>0.40566240785728275</v>
      </c>
      <c r="AG13" s="15">
        <v>0.53331504351779135</v>
      </c>
      <c r="AH13" s="1">
        <v>2.3461639614821112E-13</v>
      </c>
      <c r="AI13" s="1">
        <v>1.3322676295501878E-15</v>
      </c>
      <c r="AJ13" s="1"/>
      <c r="AK13" s="1" cm="1">
        <f t="array" ref="AK13:AN16">MINVERSE(AC4:AF7)</f>
        <v>-0.53331504351779113</v>
      </c>
      <c r="AL13" s="1">
        <v>-0.51632174035833955</v>
      </c>
      <c r="AM13" s="1">
        <v>0.4056624078572828</v>
      </c>
      <c r="AN13" s="1">
        <v>0.53331504351779091</v>
      </c>
    </row>
    <row r="14" spans="1:40" ht="15.75" thickBot="1" x14ac:dyDescent="0.3">
      <c r="B14" s="1">
        <f t="shared" si="2"/>
        <v>-1</v>
      </c>
      <c r="C14" s="1">
        <f t="shared" si="2"/>
        <v>-2</v>
      </c>
      <c r="D14" s="1">
        <f t="shared" si="2"/>
        <v>1.6666666666666665</v>
      </c>
      <c r="E14" s="1">
        <f t="shared" si="2"/>
        <v>1</v>
      </c>
      <c r="G14" s="1">
        <v>-12</v>
      </c>
      <c r="H14" s="1">
        <v>-10</v>
      </c>
      <c r="I14" s="1">
        <v>8</v>
      </c>
      <c r="J14" s="1">
        <v>12</v>
      </c>
      <c r="L14" s="1">
        <v>-2</v>
      </c>
      <c r="M14" s="1">
        <v>-1.6666666666666665</v>
      </c>
      <c r="N14" s="1">
        <v>1.3333333333333333</v>
      </c>
      <c r="O14" s="1">
        <v>2</v>
      </c>
      <c r="Q14" s="5" t="s">
        <v>3</v>
      </c>
      <c r="R14" s="6">
        <v>-2</v>
      </c>
      <c r="S14" s="6">
        <v>-1.67</v>
      </c>
      <c r="T14" s="6">
        <v>1.33</v>
      </c>
      <c r="U14" s="6">
        <f>VARP($E$11:$E$16)</f>
        <v>2</v>
      </c>
      <c r="W14" s="1">
        <f>_xlfn.COVARIANCE.P($B$11:$B$16,E11:E16)</f>
        <v>-2</v>
      </c>
      <c r="X14" s="1">
        <f>_xlfn.COVARIANCE.P($C$11:$C$16,C13:C18)</f>
        <v>-0.67999999999999994</v>
      </c>
      <c r="Y14" s="1">
        <f>_xlfn.COVARIANCE.P($D$11:$D$16,E11:E16)</f>
        <v>1.3333333333333333</v>
      </c>
      <c r="Z14" s="1">
        <f>_xlfn.VAR.P(E11:E16,E11:E16)</f>
        <v>2</v>
      </c>
      <c r="AC14" s="12">
        <v>0.53404021554858616</v>
      </c>
      <c r="AD14" s="16">
        <v>-0.46334538034277073</v>
      </c>
      <c r="AE14" s="17">
        <v>0.63145790627804987</v>
      </c>
      <c r="AF14" s="17">
        <v>-0.41458778277822894</v>
      </c>
      <c r="AG14" s="18">
        <v>0.46334538034277067</v>
      </c>
      <c r="AH14" s="1">
        <v>5.0144006927571447E-16</v>
      </c>
      <c r="AI14" s="1">
        <v>4.4408920985006262E-16</v>
      </c>
      <c r="AJ14" s="1"/>
      <c r="AK14" s="1">
        <v>-0.46334538034277079</v>
      </c>
      <c r="AL14" s="1">
        <v>0.63145790627805032</v>
      </c>
      <c r="AM14" s="1">
        <v>-0.41458778277822844</v>
      </c>
      <c r="AN14" s="1">
        <v>0.46334538034277029</v>
      </c>
    </row>
    <row r="15" spans="1:40" x14ac:dyDescent="0.25">
      <c r="B15" s="1">
        <f t="shared" si="2"/>
        <v>1</v>
      </c>
      <c r="C15" s="1">
        <f t="shared" si="2"/>
        <v>1</v>
      </c>
      <c r="D15" s="1">
        <f t="shared" si="2"/>
        <v>-0.33333333333333348</v>
      </c>
      <c r="E15" s="1">
        <f t="shared" si="2"/>
        <v>-1</v>
      </c>
      <c r="G15" t="str">
        <f ca="1">_xlfn.FORMULATEXT(G11)</f>
        <v>=MMULT(TRANSPOSE(B11:E16),B11:E16)</v>
      </c>
      <c r="L15" s="1" t="str">
        <f ca="1">_xlfn.FORMULATEXT(L11)</f>
        <v>=1/6*G11:J14</v>
      </c>
      <c r="M15" s="1"/>
      <c r="N15" s="1"/>
      <c r="O15" s="1"/>
      <c r="W15" t="str">
        <f ca="1">_xlfn.FORMULATEXT(W14)</f>
        <v>=COVARIANCE.P($B$11:$B$16,E11:E16)</v>
      </c>
      <c r="AC15" s="12">
        <v>5.9738789316969937E-2</v>
      </c>
      <c r="AD15" s="16">
        <v>-2.9767816054082186E-2</v>
      </c>
      <c r="AE15" s="17">
        <v>-0.5785090950298678</v>
      </c>
      <c r="AF15" s="17">
        <v>-0.81458884182295566</v>
      </c>
      <c r="AG15" s="18">
        <v>2.9767816054084441E-2</v>
      </c>
      <c r="AH15" s="1">
        <v>1.6327378024316144E-17</v>
      </c>
      <c r="AI15" s="1">
        <v>3.6082248300317588E-16</v>
      </c>
      <c r="AJ15" s="1"/>
      <c r="AK15" s="1">
        <v>-2.9767816054083403E-2</v>
      </c>
      <c r="AL15" s="1">
        <v>-0.57850909502986803</v>
      </c>
      <c r="AM15" s="1">
        <v>-0.8145888418229551</v>
      </c>
      <c r="AN15" s="1">
        <v>2.9767816054082505E-2</v>
      </c>
    </row>
    <row r="16" spans="1:40" ht="15.75" thickBot="1" x14ac:dyDescent="0.3">
      <c r="B16" s="1">
        <f t="shared" si="2"/>
        <v>-1</v>
      </c>
      <c r="C16" s="1">
        <f t="shared" si="2"/>
        <v>-1</v>
      </c>
      <c r="D16" s="1">
        <f t="shared" si="2"/>
        <v>0.66666666666666652</v>
      </c>
      <c r="E16" s="1">
        <f t="shared" si="2"/>
        <v>1</v>
      </c>
      <c r="L16" s="1"/>
      <c r="M16" s="1"/>
      <c r="N16" s="1"/>
      <c r="O16" s="1"/>
      <c r="AC16" s="12">
        <v>3.0039521241347811E-16</v>
      </c>
      <c r="AD16" s="19">
        <v>-0.70710678118654724</v>
      </c>
      <c r="AE16" s="20">
        <v>1.5347835278138514E-16</v>
      </c>
      <c r="AF16" s="20">
        <v>6.4179756681254395E-16</v>
      </c>
      <c r="AG16" s="22">
        <v>-0.70710678118654768</v>
      </c>
      <c r="AH16" s="1">
        <v>-4.6955032454813065E-17</v>
      </c>
      <c r="AI16" s="1">
        <v>4.4408920985006262E-16</v>
      </c>
      <c r="AJ16" s="1"/>
      <c r="AK16" s="1">
        <v>-0.70710678118654768</v>
      </c>
      <c r="AL16" s="1">
        <v>-1.0407591116585453E-15</v>
      </c>
      <c r="AM16" s="1">
        <v>-1.2096025891751776E-15</v>
      </c>
      <c r="AN16" s="1">
        <v>-0.70710678118654746</v>
      </c>
    </row>
    <row r="17" spans="1:40" x14ac:dyDescent="0.25">
      <c r="A17" t="s">
        <v>20</v>
      </c>
      <c r="B17" s="1">
        <f>AVERAGE(B11:B16)</f>
        <v>0</v>
      </c>
      <c r="C17" s="1">
        <f t="shared" ref="C17:E17" si="3">AVERAGE(C11:C16)</f>
        <v>0</v>
      </c>
      <c r="D17" s="1">
        <f t="shared" si="3"/>
        <v>-1.4802973661668753E-16</v>
      </c>
      <c r="E17" s="1">
        <f t="shared" si="3"/>
        <v>0</v>
      </c>
      <c r="L17" s="1" t="s">
        <v>55</v>
      </c>
      <c r="M17" s="1"/>
      <c r="N17" s="1"/>
      <c r="O17" s="1"/>
      <c r="AC17" s="24" t="str">
        <f ca="1">_xlfn.FORMULATEXT(AC13)</f>
        <v>=TRANSPOSE(AC3:AF9)</v>
      </c>
      <c r="AD17" s="17"/>
      <c r="AE17" s="17"/>
      <c r="AF17" s="17"/>
      <c r="AG17" s="23"/>
      <c r="AH17" s="1"/>
      <c r="AI17" s="1"/>
      <c r="AJ17" s="1"/>
      <c r="AK17" s="1" t="str">
        <f ca="1">_xlfn.FORMULATEXT(AK13)</f>
        <v>=MINVERSE(AC4:AF7)</v>
      </c>
      <c r="AL17" s="1"/>
      <c r="AM17" s="1"/>
      <c r="AN17" s="1"/>
    </row>
    <row r="18" spans="1:40" x14ac:dyDescent="0.25">
      <c r="L18" s="9" cm="1">
        <f t="array" ref="L18:O21">1/6*(MMULT(TRANSPOSE(B11:E16),B11:E16))</f>
        <v>2</v>
      </c>
      <c r="M18" s="1">
        <v>1.6666666666666665</v>
      </c>
      <c r="N18" s="1">
        <v>-1.3333333333333333</v>
      </c>
      <c r="O18" s="1">
        <v>-2</v>
      </c>
      <c r="P18" s="1"/>
      <c r="Q18" s="1"/>
      <c r="R18" s="1"/>
      <c r="U18" s="1"/>
      <c r="V18" s="1"/>
      <c r="W18" s="1"/>
      <c r="X18" s="1"/>
      <c r="AC18" s="1"/>
      <c r="AD18" s="1"/>
      <c r="AE18" s="1"/>
      <c r="AF18" s="1"/>
      <c r="AH18" s="1"/>
      <c r="AI18" s="1"/>
      <c r="AJ18" s="1"/>
    </row>
    <row r="19" spans="1:40" ht="16.5" x14ac:dyDescent="0.25">
      <c r="L19" s="1">
        <v>1.6666666666666665</v>
      </c>
      <c r="M19" s="1">
        <v>2</v>
      </c>
      <c r="N19" s="1">
        <v>-1.4999999999999996</v>
      </c>
      <c r="O19" s="1">
        <v>-1.6666666666666665</v>
      </c>
      <c r="P19" s="1"/>
      <c r="Q19" s="1"/>
      <c r="R19" s="1"/>
      <c r="U19" s="1"/>
      <c r="V19" s="1"/>
      <c r="W19" s="1"/>
      <c r="X19" s="1"/>
      <c r="AC19" t="s">
        <v>28</v>
      </c>
      <c r="AH19" t="s">
        <v>29</v>
      </c>
    </row>
    <row r="20" spans="1:40" x14ac:dyDescent="0.25">
      <c r="B20" s="1"/>
      <c r="C20" s="1"/>
      <c r="D20" s="1"/>
      <c r="E20" s="1"/>
      <c r="J20" s="1"/>
      <c r="K20" s="1"/>
      <c r="L20" s="1">
        <v>-1.3333333333333333</v>
      </c>
      <c r="M20" s="1">
        <v>-1.4999999999999996</v>
      </c>
      <c r="N20" s="1">
        <v>1.2222222222222223</v>
      </c>
      <c r="O20" s="1">
        <v>1.3333333333333333</v>
      </c>
      <c r="P20" s="1"/>
      <c r="Q20" s="1"/>
      <c r="R20" s="1"/>
      <c r="U20" s="1"/>
      <c r="V20" s="1"/>
      <c r="W20" s="1"/>
      <c r="X20" s="1"/>
      <c r="AC20" s="4" cm="1">
        <f t="array" ref="AC20:AF23">MMULT(AC4:AF7,AD13:AG16)</f>
        <v>0.99999999999999956</v>
      </c>
      <c r="AD20" s="4">
        <v>-6.5322875547377605E-16</v>
      </c>
      <c r="AE20" s="4">
        <v>-1.0540337343301512E-15</v>
      </c>
      <c r="AF20" s="4">
        <v>-3.3306690738754696E-16</v>
      </c>
      <c r="AH20" s="4" cm="1">
        <f t="array" ref="AH20:AK23">MMULT(AD13:AG16,AC4:AF7)</f>
        <v>1.0000000000000002</v>
      </c>
      <c r="AI20" s="4">
        <v>1.6653345369377348E-16</v>
      </c>
      <c r="AJ20" s="4">
        <v>5.8980598183211441E-17</v>
      </c>
      <c r="AK20" s="4">
        <v>-1.6653345369377348E-16</v>
      </c>
    </row>
    <row r="21" spans="1:40" x14ac:dyDescent="0.25">
      <c r="B21" s="1"/>
      <c r="C21" s="1"/>
      <c r="D21" s="1"/>
      <c r="E21" s="1"/>
      <c r="G21" s="8"/>
      <c r="J21" s="1"/>
      <c r="K21" s="1"/>
      <c r="L21" s="1">
        <v>-2</v>
      </c>
      <c r="M21" s="1">
        <v>-1.6666666666666665</v>
      </c>
      <c r="N21" s="1">
        <v>1.3333333333333333</v>
      </c>
      <c r="O21" s="1">
        <v>2</v>
      </c>
      <c r="P21" s="1"/>
      <c r="Q21" s="1"/>
      <c r="R21" s="1"/>
      <c r="U21" s="1"/>
      <c r="V21" s="1"/>
      <c r="W21" s="1"/>
      <c r="X21" s="1"/>
      <c r="AC21" s="4">
        <v>-6.5322875547377605E-16</v>
      </c>
      <c r="AD21" s="4">
        <v>0.99999999999999967</v>
      </c>
      <c r="AE21" s="4">
        <v>9.8502033373490221E-32</v>
      </c>
      <c r="AF21" s="4">
        <v>-1.0348679201886736E-15</v>
      </c>
      <c r="AH21" s="4">
        <v>1.6653345369377348E-16</v>
      </c>
      <c r="AI21" s="4">
        <v>1</v>
      </c>
      <c r="AJ21" s="4">
        <v>6.7827687910693157E-16</v>
      </c>
      <c r="AK21" s="4">
        <v>-3.3306690738754696E-16</v>
      </c>
    </row>
    <row r="22" spans="1:40" x14ac:dyDescent="0.25">
      <c r="B22" s="1"/>
      <c r="C22" s="1"/>
      <c r="D22" s="1"/>
      <c r="E22" s="1"/>
      <c r="J22" s="1"/>
      <c r="K22" s="1"/>
      <c r="L22" s="1" t="str">
        <f ca="1">_xlfn.FORMULATEXT(L18)</f>
        <v>=1/6*(MMULT(TRANSPOSE(B11:E16),B11:E16))</v>
      </c>
      <c r="M22" s="1"/>
      <c r="O22" s="1"/>
      <c r="P22" s="1"/>
      <c r="Q22" s="1"/>
      <c r="R22" s="1"/>
      <c r="AC22" s="4">
        <v>-1.0540337343301512E-15</v>
      </c>
      <c r="AD22" s="4">
        <v>9.8502033373490221E-32</v>
      </c>
      <c r="AE22" s="4">
        <v>1.0000000000000007</v>
      </c>
      <c r="AF22" s="4">
        <v>-1.5813896710271007E-15</v>
      </c>
      <c r="AH22" s="4">
        <v>5.8980598183211441E-17</v>
      </c>
      <c r="AI22" s="4">
        <v>6.7827687910693157E-16</v>
      </c>
      <c r="AJ22" s="4">
        <v>1.0000000000000004</v>
      </c>
      <c r="AK22" s="4">
        <v>-2.2204460492503131E-15</v>
      </c>
    </row>
    <row r="23" spans="1:40" x14ac:dyDescent="0.25">
      <c r="B23" s="1"/>
      <c r="C23" s="1"/>
      <c r="D23" s="1"/>
      <c r="E23" s="1"/>
      <c r="J23" s="1"/>
      <c r="K23" s="1"/>
      <c r="L23" s="1"/>
      <c r="M23" s="1"/>
      <c r="O23" s="1"/>
      <c r="P23" s="1"/>
      <c r="Q23" s="1"/>
      <c r="R23" s="1"/>
      <c r="AC23" s="4">
        <v>-3.3306690738754696E-16</v>
      </c>
      <c r="AD23" s="4">
        <v>-1.0348679201886736E-15</v>
      </c>
      <c r="AE23" s="4">
        <v>-1.5813896710271007E-15</v>
      </c>
      <c r="AF23" s="4">
        <v>1.0000000000000004</v>
      </c>
      <c r="AH23" s="4">
        <v>-1.6653345369377348E-16</v>
      </c>
      <c r="AI23" s="4">
        <v>-3.3306690738754696E-16</v>
      </c>
      <c r="AJ23" s="4">
        <v>-2.2204460492503131E-15</v>
      </c>
      <c r="AK23" s="4">
        <v>0.99999999999999978</v>
      </c>
    </row>
    <row r="24" spans="1:40" x14ac:dyDescent="0.25">
      <c r="B24" s="1"/>
      <c r="C24" s="1"/>
      <c r="D24" s="1"/>
      <c r="E24" s="1"/>
      <c r="AC24" s="1" t="str">
        <f ca="1">_xlfn.FORMULATEXT(AC20)</f>
        <v>=MMULT(AC4:AF7,AD13:AG16)</v>
      </c>
      <c r="AD24" s="1"/>
      <c r="AE24" s="1"/>
      <c r="AF24" s="1"/>
      <c r="AH24" t="str">
        <f ca="1">_xlfn.FORMULATEXT(AH20)</f>
        <v>=MMULT(AD13:AG16,AC4:AF7)</v>
      </c>
    </row>
    <row r="25" spans="1:40" x14ac:dyDescent="0.25">
      <c r="B25" s="1"/>
      <c r="C25" s="1"/>
      <c r="D25" s="1"/>
      <c r="E25" s="1"/>
      <c r="O25" s="1"/>
      <c r="P25" s="1"/>
      <c r="Q25" s="1"/>
      <c r="R25" s="1"/>
      <c r="U25" s="1"/>
      <c r="V25" s="1"/>
      <c r="W25" s="1"/>
      <c r="X25" s="1"/>
      <c r="AC25" s="1"/>
      <c r="AD25" s="1"/>
      <c r="AE25" s="1"/>
      <c r="AF25" s="1"/>
    </row>
    <row r="26" spans="1:40" x14ac:dyDescent="0.25">
      <c r="B26" s="1"/>
      <c r="C26" s="1"/>
      <c r="D26" s="1"/>
      <c r="E26" s="1"/>
      <c r="O26" s="1"/>
      <c r="P26" s="1"/>
      <c r="Q26" s="1"/>
      <c r="R26" s="1"/>
      <c r="U26" s="1"/>
      <c r="V26" s="1"/>
      <c r="W26" s="1"/>
      <c r="X26" s="1"/>
      <c r="AC26" s="1"/>
      <c r="AD26" s="1"/>
      <c r="AE26" s="1"/>
      <c r="AF26" s="1"/>
    </row>
    <row r="27" spans="1:40" x14ac:dyDescent="0.25">
      <c r="B27" s="1"/>
      <c r="C27" s="1"/>
      <c r="D27" s="1"/>
      <c r="E27" s="1"/>
      <c r="O27" s="1"/>
      <c r="P27" s="1"/>
      <c r="Q27" s="1"/>
      <c r="R27" s="1"/>
      <c r="U27" s="1"/>
      <c r="V27" s="1"/>
      <c r="W27" s="1"/>
      <c r="X27" s="1"/>
      <c r="AC27" s="1"/>
      <c r="AD27" s="1"/>
      <c r="AE27" s="1"/>
      <c r="AF27" s="1"/>
    </row>
    <row r="28" spans="1:40" x14ac:dyDescent="0.25">
      <c r="O28" s="1"/>
      <c r="P28" s="1"/>
      <c r="Q28" s="1"/>
      <c r="R28" s="1"/>
      <c r="U28" s="1"/>
      <c r="V28" s="1"/>
      <c r="W28" s="1"/>
      <c r="X28" s="1"/>
      <c r="AC28" s="1"/>
      <c r="AD28" s="1"/>
      <c r="AE28" s="1"/>
      <c r="AF28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4F9D6-4BCC-4C6E-A3D6-E8D2F169F7E6}">
  <dimension ref="A1:Y28"/>
  <sheetViews>
    <sheetView workbookViewId="0">
      <selection activeCell="F1" sqref="F1"/>
    </sheetView>
  </sheetViews>
  <sheetFormatPr defaultRowHeight="15" x14ac:dyDescent="0.25"/>
  <cols>
    <col min="13" max="16" width="11" customWidth="1"/>
    <col min="18" max="18" width="12.7109375" bestFit="1" customWidth="1"/>
  </cols>
  <sheetData>
    <row r="1" spans="1:25" ht="15.75" thickBot="1" x14ac:dyDescent="0.3">
      <c r="B1" t="s">
        <v>32</v>
      </c>
      <c r="C1" t="s">
        <v>33</v>
      </c>
      <c r="D1" t="s">
        <v>34</v>
      </c>
      <c r="E1" t="s">
        <v>35</v>
      </c>
      <c r="G1" t="s">
        <v>53</v>
      </c>
      <c r="M1" s="7" t="s">
        <v>32</v>
      </c>
      <c r="N1" s="7" t="s">
        <v>33</v>
      </c>
      <c r="O1" s="7" t="s">
        <v>34</v>
      </c>
      <c r="P1" s="7" t="s">
        <v>35</v>
      </c>
      <c r="T1" t="s">
        <v>36</v>
      </c>
      <c r="V1" t="s">
        <v>37</v>
      </c>
    </row>
    <row r="2" spans="1:25" ht="15.75" thickBot="1" x14ac:dyDescent="0.3">
      <c r="A2" t="s">
        <v>38</v>
      </c>
      <c r="B2">
        <v>5</v>
      </c>
      <c r="C2">
        <v>4</v>
      </c>
      <c r="D2">
        <v>2</v>
      </c>
      <c r="E2">
        <v>1</v>
      </c>
      <c r="G2" s="3"/>
      <c r="H2" s="3" t="s">
        <v>0</v>
      </c>
      <c r="I2" s="3" t="s">
        <v>1</v>
      </c>
      <c r="J2" s="3" t="s">
        <v>2</v>
      </c>
      <c r="K2" s="3" t="s">
        <v>3</v>
      </c>
      <c r="M2" cm="1">
        <f t="array" ref="M2:P8">[1]!eigVECTSym(H3:K6)</f>
        <v>7.9531921588427004</v>
      </c>
      <c r="N2">
        <v>0.64250171896735064</v>
      </c>
      <c r="O2">
        <v>7.0972788856614163E-2</v>
      </c>
      <c r="P2">
        <v>-2.2993752149121335E-16</v>
      </c>
      <c r="Q2" t="s">
        <v>39</v>
      </c>
      <c r="T2" s="10">
        <f>M2</f>
        <v>7.9531921588427004</v>
      </c>
      <c r="U2" s="10">
        <f>T2/$T$6</f>
        <v>0.91767601832800394</v>
      </c>
      <c r="V2" s="10">
        <f>U2</f>
        <v>0.91767601832800394</v>
      </c>
    </row>
    <row r="3" spans="1:25" x14ac:dyDescent="0.25">
      <c r="A3" t="s">
        <v>40</v>
      </c>
      <c r="B3">
        <v>4</v>
      </c>
      <c r="C3">
        <v>5</v>
      </c>
      <c r="D3">
        <v>2</v>
      </c>
      <c r="E3">
        <v>2</v>
      </c>
      <c r="G3" t="s">
        <v>0</v>
      </c>
      <c r="H3" s="1">
        <f>_xlfn.VAR.S($B$2:$B$7)</f>
        <v>2.4</v>
      </c>
      <c r="I3" s="1">
        <f>H4</f>
        <v>2</v>
      </c>
      <c r="J3" s="1">
        <f>H5</f>
        <v>-1.6</v>
      </c>
      <c r="K3" s="1">
        <f>H6</f>
        <v>-2.4</v>
      </c>
      <c r="L3" s="7"/>
      <c r="M3" s="25">
        <v>-0.53332523273630805</v>
      </c>
      <c r="N3" s="26">
        <v>-0.46301911687933628</v>
      </c>
      <c r="O3" s="26">
        <v>-3.4314625614197292E-2</v>
      </c>
      <c r="P3" s="27">
        <v>-0.70710678118654702</v>
      </c>
      <c r="Q3" t="s">
        <v>41</v>
      </c>
      <c r="T3" s="10">
        <f>N2</f>
        <v>0.64250171896735064</v>
      </c>
      <c r="U3" s="10">
        <f>T3/$T$6</f>
        <v>7.4134813727002008E-2</v>
      </c>
      <c r="V3" s="10">
        <f>U3+V2</f>
        <v>0.99181083205500598</v>
      </c>
    </row>
    <row r="4" spans="1:25" x14ac:dyDescent="0.25">
      <c r="A4" t="s">
        <v>42</v>
      </c>
      <c r="B4">
        <v>1</v>
      </c>
      <c r="C4">
        <v>2</v>
      </c>
      <c r="D4">
        <v>4</v>
      </c>
      <c r="E4">
        <v>5</v>
      </c>
      <c r="G4" t="s">
        <v>1</v>
      </c>
      <c r="H4" s="1">
        <f>_xlfn.COVARIANCE.S(B2:B7,C2:C7)</f>
        <v>2</v>
      </c>
      <c r="I4" s="1">
        <f>_xlfn.VAR.S($C$2:$C$7)</f>
        <v>2.4</v>
      </c>
      <c r="J4" s="1">
        <f>I5</f>
        <v>-1.7999999999999996</v>
      </c>
      <c r="K4" s="1">
        <f>I6</f>
        <v>-2</v>
      </c>
      <c r="L4" s="7"/>
      <c r="M4" s="28">
        <v>-0.51583857077107165</v>
      </c>
      <c r="N4" s="10">
        <v>0.63664724554681984</v>
      </c>
      <c r="O4" s="10">
        <v>-0.57322844804013839</v>
      </c>
      <c r="P4" s="29">
        <v>2.7707513976772705E-16</v>
      </c>
      <c r="T4" s="10">
        <f>O2</f>
        <v>7.0972788856614163E-2</v>
      </c>
      <c r="U4" s="10">
        <f>T4/$T$6</f>
        <v>8.1891679449939431E-3</v>
      </c>
      <c r="V4" s="10">
        <f t="shared" ref="V4:V5" si="0">U4+V3</f>
        <v>0.99999999999999989</v>
      </c>
    </row>
    <row r="5" spans="1:25" x14ac:dyDescent="0.25">
      <c r="A5" t="s">
        <v>43</v>
      </c>
      <c r="B5">
        <v>2</v>
      </c>
      <c r="C5">
        <v>1</v>
      </c>
      <c r="D5">
        <v>5</v>
      </c>
      <c r="E5">
        <v>4</v>
      </c>
      <c r="G5" t="s">
        <v>2</v>
      </c>
      <c r="H5" s="1">
        <f>_xlfn.COVARIANCE.S(B2:B7,D2:D7)</f>
        <v>-1.6</v>
      </c>
      <c r="I5" s="1">
        <f>_xlfn.COVARIANCE.S(C2:C7,D2:D7)</f>
        <v>-1.7999999999999996</v>
      </c>
      <c r="J5" s="1">
        <f>_xlfn.VAR.S($D$2:$D$7)</f>
        <v>1.4666666666666657</v>
      </c>
      <c r="K5" s="1">
        <f>J6</f>
        <v>1.6</v>
      </c>
      <c r="L5" s="7"/>
      <c r="M5" s="28">
        <v>0.40624987527183831</v>
      </c>
      <c r="N5" s="10">
        <v>-0.40731668213591032</v>
      </c>
      <c r="O5" s="10">
        <v>-0.81795730896875629</v>
      </c>
      <c r="P5" s="29">
        <v>1.1083005590709047E-15</v>
      </c>
      <c r="T5" s="10">
        <f>P2</f>
        <v>-2.2993752149121335E-16</v>
      </c>
      <c r="U5" s="10">
        <f>T5/$T$6</f>
        <v>-2.6531252479755388E-17</v>
      </c>
      <c r="V5">
        <f t="shared" si="0"/>
        <v>0.99999999999999989</v>
      </c>
    </row>
    <row r="6" spans="1:25" ht="15.75" thickBot="1" x14ac:dyDescent="0.3">
      <c r="A6" t="s">
        <v>44</v>
      </c>
      <c r="B6">
        <v>4</v>
      </c>
      <c r="C6">
        <v>4</v>
      </c>
      <c r="D6">
        <v>3</v>
      </c>
      <c r="E6">
        <v>2</v>
      </c>
      <c r="G6" s="5" t="s">
        <v>3</v>
      </c>
      <c r="H6" s="6">
        <f>_xlfn.COVARIANCE.S(B2:B7,E2:E7)</f>
        <v>-2.4</v>
      </c>
      <c r="I6" s="6">
        <f>_xlfn.COVARIANCE.S(C2:C7,E2:E7)</f>
        <v>-2</v>
      </c>
      <c r="J6" s="6">
        <f>_xlfn.COVARIANCE.S(D2:D7,E2:E7)</f>
        <v>1.6</v>
      </c>
      <c r="K6" s="6">
        <f>_xlfn.VAR.S($E$2:$E$7)</f>
        <v>2.4</v>
      </c>
      <c r="L6" s="7"/>
      <c r="M6" s="30">
        <v>0.53332523273630794</v>
      </c>
      <c r="N6" s="11">
        <v>0.46301911687933633</v>
      </c>
      <c r="O6" s="11">
        <v>3.4314625614195793E-2</v>
      </c>
      <c r="P6" s="31">
        <v>-0.70710678118654791</v>
      </c>
      <c r="S6" t="s">
        <v>45</v>
      </c>
      <c r="T6" s="10">
        <f>SUM(T2:T5)</f>
        <v>8.6666666666666661</v>
      </c>
      <c r="U6">
        <f>SUM(U2:U5)</f>
        <v>0.99999999999999989</v>
      </c>
    </row>
    <row r="7" spans="1:25" x14ac:dyDescent="0.25">
      <c r="A7" t="s">
        <v>46</v>
      </c>
      <c r="B7">
        <v>2</v>
      </c>
      <c r="C7">
        <v>2</v>
      </c>
      <c r="D7">
        <v>4</v>
      </c>
      <c r="E7">
        <v>4</v>
      </c>
      <c r="M7" s="10">
        <v>-1.157798194192825E-13</v>
      </c>
      <c r="N7" s="10">
        <v>-7.0286013401161973E-16</v>
      </c>
      <c r="O7" s="10">
        <v>-2.5266046168509758E-17</v>
      </c>
      <c r="P7" s="10">
        <v>1.6105635343895598E-16</v>
      </c>
    </row>
    <row r="8" spans="1:25" x14ac:dyDescent="0.25">
      <c r="A8" t="s">
        <v>24</v>
      </c>
      <c r="B8" s="1">
        <f>AVERAGE(B2:B7)</f>
        <v>3</v>
      </c>
      <c r="C8">
        <f t="shared" ref="C8:E8" si="1">AVERAGE(C2:C7)</f>
        <v>3</v>
      </c>
      <c r="D8" s="1">
        <f t="shared" si="1"/>
        <v>3.3333333333333335</v>
      </c>
      <c r="E8" s="1">
        <f t="shared" si="1"/>
        <v>3</v>
      </c>
      <c r="M8" s="10">
        <v>8.8817841970012523E-16</v>
      </c>
      <c r="N8" s="10">
        <v>4.4408920985006262E-16</v>
      </c>
      <c r="O8" s="10">
        <v>3.1918911957973251E-16</v>
      </c>
      <c r="P8" s="10">
        <v>1.1102230246251565E-15</v>
      </c>
    </row>
    <row r="9" spans="1:25" x14ac:dyDescent="0.25">
      <c r="M9" t="str">
        <f ca="1">_xlfn.FORMULATEXT(M2)</f>
        <v>=eigVECTSym(H3:K6)</v>
      </c>
    </row>
    <row r="10" spans="1:25" ht="15.75" thickBot="1" x14ac:dyDescent="0.3">
      <c r="A10" t="s">
        <v>26</v>
      </c>
      <c r="G10" t="s">
        <v>54</v>
      </c>
      <c r="M10" t="s">
        <v>47</v>
      </c>
      <c r="Q10" t="s">
        <v>48</v>
      </c>
    </row>
    <row r="11" spans="1:25" x14ac:dyDescent="0.25">
      <c r="B11" s="1">
        <f>B2-AVERAGE(B$2:B$7)</f>
        <v>2</v>
      </c>
      <c r="C11">
        <f t="shared" ref="C11:D11" si="2">C2-AVERAGE(C$2:C$7)</f>
        <v>1</v>
      </c>
      <c r="D11" s="1">
        <f t="shared" si="2"/>
        <v>-1.3333333333333335</v>
      </c>
      <c r="E11" s="1">
        <f>E2-AVERAGE(E$2:E$7)</f>
        <v>-2</v>
      </c>
      <c r="G11" s="3"/>
      <c r="H11" s="3" t="s">
        <v>0</v>
      </c>
      <c r="I11" s="3" t="s">
        <v>1</v>
      </c>
      <c r="J11" s="3" t="s">
        <v>2</v>
      </c>
      <c r="K11" s="3" t="s">
        <v>3</v>
      </c>
      <c r="L11" s="7" t="s">
        <v>38</v>
      </c>
      <c r="M11" s="10">
        <f>B11*$M$3</f>
        <v>-1.0666504654726161</v>
      </c>
      <c r="N11" s="10">
        <f>C11*$M$4</f>
        <v>-0.51583857077107165</v>
      </c>
      <c r="O11" s="10">
        <f>D11*$M$5</f>
        <v>-0.54166650036245112</v>
      </c>
      <c r="P11" s="10">
        <f>E11*$M$6</f>
        <v>-1.0666504654726159</v>
      </c>
      <c r="Q11" s="10">
        <f>SUM(M11:P11)</f>
        <v>-3.1908060020787552</v>
      </c>
      <c r="R11" t="s">
        <v>45</v>
      </c>
    </row>
    <row r="12" spans="1:25" x14ac:dyDescent="0.25">
      <c r="B12" s="1">
        <f t="shared" ref="B12:E16" si="3">B3-AVERAGE(B$2:B$7)</f>
        <v>1</v>
      </c>
      <c r="C12">
        <f t="shared" si="3"/>
        <v>2</v>
      </c>
      <c r="D12" s="1">
        <f t="shared" si="3"/>
        <v>-1.3333333333333335</v>
      </c>
      <c r="E12" s="1">
        <f t="shared" si="3"/>
        <v>-1</v>
      </c>
      <c r="G12" t="s">
        <v>0</v>
      </c>
      <c r="H12" s="1">
        <f>_xlfn.VAR.S($B$11:$B$16)</f>
        <v>2.4</v>
      </c>
      <c r="I12" s="1">
        <f>H13</f>
        <v>2</v>
      </c>
      <c r="J12" s="1">
        <f>H14</f>
        <v>-1.6</v>
      </c>
      <c r="K12" s="1">
        <f>H15</f>
        <v>-2.4</v>
      </c>
      <c r="L12" s="7" t="s">
        <v>40</v>
      </c>
      <c r="M12" s="10">
        <f t="shared" ref="M12:M16" si="4">B12*$M$3</f>
        <v>-0.53332523273630805</v>
      </c>
      <c r="N12" s="10">
        <f>C12*$M$4</f>
        <v>-1.0316771415421433</v>
      </c>
      <c r="O12" s="10">
        <f t="shared" ref="O12:O16" si="5">D12*$M$5</f>
        <v>-0.54166650036245112</v>
      </c>
      <c r="P12" s="10">
        <f t="shared" ref="P12:P16" si="6">E12*$M$6</f>
        <v>-0.53332523273630794</v>
      </c>
      <c r="Q12" s="10">
        <f t="shared" ref="Q12:Q16" si="7">SUM(M12:P12)</f>
        <v>-2.6399941073772104</v>
      </c>
    </row>
    <row r="13" spans="1:25" x14ac:dyDescent="0.25">
      <c r="B13" s="1">
        <f t="shared" si="3"/>
        <v>-2</v>
      </c>
      <c r="C13">
        <f t="shared" si="3"/>
        <v>-1</v>
      </c>
      <c r="D13" s="1">
        <f t="shared" si="3"/>
        <v>0.66666666666666652</v>
      </c>
      <c r="E13" s="1">
        <f t="shared" si="3"/>
        <v>2</v>
      </c>
      <c r="G13" t="s">
        <v>1</v>
      </c>
      <c r="H13" s="1">
        <f>_xlfn.COVARIANCE.S(B11:B16,C11:C16)</f>
        <v>2</v>
      </c>
      <c r="I13" s="1">
        <f>_xlfn.VAR.S($C$11:$C$16)</f>
        <v>2.4</v>
      </c>
      <c r="J13" s="1">
        <f>I14</f>
        <v>-1.8</v>
      </c>
      <c r="K13" s="1">
        <f>I15</f>
        <v>-2</v>
      </c>
      <c r="L13" s="7" t="s">
        <v>42</v>
      </c>
      <c r="M13" s="10">
        <f t="shared" si="4"/>
        <v>1.0666504654726161</v>
      </c>
      <c r="N13" s="10">
        <f t="shared" ref="N13:N16" si="8">C13*$M$4</f>
        <v>0.51583857077107165</v>
      </c>
      <c r="O13" s="10">
        <f t="shared" si="5"/>
        <v>0.2708332501812255</v>
      </c>
      <c r="P13" s="10">
        <f t="shared" si="6"/>
        <v>1.0666504654726159</v>
      </c>
      <c r="Q13" s="10">
        <f t="shared" si="7"/>
        <v>2.9199727518975296</v>
      </c>
      <c r="S13" t="s">
        <v>49</v>
      </c>
      <c r="X13" t="str">
        <f t="shared" ref="X13:X19" si="9">Q10</f>
        <v>PC1 score</v>
      </c>
      <c r="Y13" t="str">
        <f>Q20</f>
        <v>PC2 score</v>
      </c>
    </row>
    <row r="14" spans="1:25" x14ac:dyDescent="0.25">
      <c r="B14" s="1">
        <f t="shared" si="3"/>
        <v>-1</v>
      </c>
      <c r="C14">
        <f t="shared" si="3"/>
        <v>-2</v>
      </c>
      <c r="D14" s="1">
        <f t="shared" si="3"/>
        <v>1.6666666666666665</v>
      </c>
      <c r="E14" s="1">
        <f t="shared" si="3"/>
        <v>1</v>
      </c>
      <c r="G14" t="s">
        <v>2</v>
      </c>
      <c r="H14" s="1">
        <f>_xlfn.COVARIANCE.S(B11:B16,D11:D16)</f>
        <v>-1.6</v>
      </c>
      <c r="I14" s="1">
        <f>_xlfn.COVARIANCE.S(C11:C16,D11:D16)</f>
        <v>-1.8</v>
      </c>
      <c r="J14" s="1">
        <f>_xlfn.VAR.S($D$11:$D$16)</f>
        <v>1.466666666666667</v>
      </c>
      <c r="K14" s="1">
        <f>J15</f>
        <v>1.6</v>
      </c>
      <c r="L14" s="7" t="s">
        <v>43</v>
      </c>
      <c r="M14" s="10">
        <f t="shared" si="4"/>
        <v>0.53332523273630805</v>
      </c>
      <c r="N14" s="10">
        <f t="shared" si="8"/>
        <v>1.0316771415421433</v>
      </c>
      <c r="O14" s="10">
        <f t="shared" si="5"/>
        <v>0.67708312545306382</v>
      </c>
      <c r="P14" s="10">
        <f t="shared" si="6"/>
        <v>0.53332523273630794</v>
      </c>
      <c r="Q14" s="10">
        <f t="shared" si="7"/>
        <v>2.7754107324678232</v>
      </c>
      <c r="S14" t="s">
        <v>32</v>
      </c>
      <c r="T14" t="s">
        <v>33</v>
      </c>
      <c r="U14" t="s">
        <v>34</v>
      </c>
      <c r="V14" t="s">
        <v>35</v>
      </c>
      <c r="X14" s="1">
        <f t="shared" si="9"/>
        <v>-3.1908060020787552</v>
      </c>
      <c r="Y14" s="1">
        <f t="shared" ref="Y14:Y19" si="10">Q21</f>
        <v>-0.67234031245597825</v>
      </c>
    </row>
    <row r="15" spans="1:25" ht="15.75" thickBot="1" x14ac:dyDescent="0.3">
      <c r="B15" s="1">
        <f t="shared" si="3"/>
        <v>1</v>
      </c>
      <c r="C15">
        <f t="shared" si="3"/>
        <v>1</v>
      </c>
      <c r="D15" s="1">
        <f t="shared" si="3"/>
        <v>-0.33333333333333348</v>
      </c>
      <c r="E15" s="1">
        <f t="shared" si="3"/>
        <v>-1</v>
      </c>
      <c r="G15" s="5" t="s">
        <v>3</v>
      </c>
      <c r="H15" s="6">
        <f>_xlfn.COVARIANCE.S(B11:B16,E11:E16)</f>
        <v>-2.4</v>
      </c>
      <c r="I15" s="6">
        <f>_xlfn.COVARIANCE.S(C11:C16,E11:E16)</f>
        <v>-2</v>
      </c>
      <c r="J15" s="6">
        <f>_xlfn.COVARIANCE.S(D11:D16,E11:E16)</f>
        <v>1.6</v>
      </c>
      <c r="K15" s="6">
        <f>_xlfn.VAR.S($E$11:$E$16)</f>
        <v>2.4</v>
      </c>
      <c r="L15" s="7" t="s">
        <v>44</v>
      </c>
      <c r="M15" s="10">
        <f t="shared" si="4"/>
        <v>-0.53332523273630805</v>
      </c>
      <c r="N15" s="10">
        <f t="shared" si="8"/>
        <v>-0.51583857077107165</v>
      </c>
      <c r="O15" s="10">
        <f t="shared" si="5"/>
        <v>-0.13541662509061284</v>
      </c>
      <c r="P15" s="10">
        <f t="shared" si="6"/>
        <v>-0.53332523273630794</v>
      </c>
      <c r="Q15" s="10">
        <f t="shared" si="7"/>
        <v>-1.7179056613343007</v>
      </c>
      <c r="S15" s="10">
        <f>M3</f>
        <v>-0.53332523273630805</v>
      </c>
      <c r="T15" s="10">
        <f>M4</f>
        <v>-0.51583857077107165</v>
      </c>
      <c r="U15" s="10">
        <f>M5</f>
        <v>0.40624987527183831</v>
      </c>
      <c r="V15" s="10">
        <f>M6</f>
        <v>0.53332523273630794</v>
      </c>
      <c r="X15" s="1">
        <f t="shared" si="9"/>
        <v>-2.6399941073772104</v>
      </c>
      <c r="Y15" s="1">
        <f t="shared" si="10"/>
        <v>0.89034516684951437</v>
      </c>
    </row>
    <row r="16" spans="1:25" x14ac:dyDescent="0.25">
      <c r="B16" s="1">
        <f t="shared" si="3"/>
        <v>-1</v>
      </c>
      <c r="C16">
        <f t="shared" si="3"/>
        <v>-1</v>
      </c>
      <c r="D16" s="1">
        <f t="shared" si="3"/>
        <v>0.66666666666666652</v>
      </c>
      <c r="E16" s="1">
        <f t="shared" si="3"/>
        <v>1</v>
      </c>
      <c r="L16" s="7" t="s">
        <v>46</v>
      </c>
      <c r="M16" s="10">
        <f t="shared" si="4"/>
        <v>0.53332523273630805</v>
      </c>
      <c r="N16" s="10">
        <f t="shared" si="8"/>
        <v>0.51583857077107165</v>
      </c>
      <c r="O16" s="10">
        <f t="shared" si="5"/>
        <v>0.2708332501812255</v>
      </c>
      <c r="P16" s="10">
        <f t="shared" si="6"/>
        <v>0.53332523273630794</v>
      </c>
      <c r="Q16" s="10">
        <f t="shared" si="7"/>
        <v>1.8533222864249135</v>
      </c>
      <c r="X16" s="1">
        <f t="shared" si="9"/>
        <v>2.9199727518975296</v>
      </c>
      <c r="Y16" s="1">
        <f t="shared" si="10"/>
        <v>0.94388476721325187</v>
      </c>
    </row>
    <row r="17" spans="1:25" x14ac:dyDescent="0.25">
      <c r="A17" t="s">
        <v>24</v>
      </c>
      <c r="B17">
        <f>AVERAGE(B11:B16)</f>
        <v>0</v>
      </c>
      <c r="C17">
        <f t="shared" ref="C17:E17" si="11">AVERAGE(C11:C16)</f>
        <v>0</v>
      </c>
      <c r="D17">
        <f t="shared" si="11"/>
        <v>-1.4802973661668753E-16</v>
      </c>
      <c r="E17">
        <f t="shared" si="11"/>
        <v>0</v>
      </c>
      <c r="L17" s="7" t="s">
        <v>45</v>
      </c>
      <c r="M17">
        <f>SUM(M11:M16)</f>
        <v>0</v>
      </c>
      <c r="N17">
        <f t="shared" ref="N17:P17" si="12">SUM(N11:N16)</f>
        <v>0</v>
      </c>
      <c r="O17">
        <f t="shared" si="12"/>
        <v>0</v>
      </c>
      <c r="P17">
        <f t="shared" si="12"/>
        <v>0</v>
      </c>
      <c r="X17" s="1">
        <f t="shared" si="9"/>
        <v>2.7754107324678232</v>
      </c>
      <c r="Y17" s="1">
        <f t="shared" si="10"/>
        <v>-1.026117394228151</v>
      </c>
    </row>
    <row r="18" spans="1:25" x14ac:dyDescent="0.25">
      <c r="L18" s="7"/>
      <c r="M18" s="10" t="str">
        <f ca="1">_xlfn.FORMULATEXT(M11)</f>
        <v>=B11*$M$3</v>
      </c>
      <c r="N18" s="10" t="str">
        <f t="shared" ref="N18:P18" ca="1" si="13">_xlfn.FORMULATEXT(N11)</f>
        <v>=C11*$M$4</v>
      </c>
      <c r="O18" s="10" t="str">
        <f t="shared" ca="1" si="13"/>
        <v>=D11*$M$5</v>
      </c>
      <c r="P18" s="10" t="str">
        <f t="shared" ca="1" si="13"/>
        <v>=E11*$M$6</v>
      </c>
      <c r="X18" s="1">
        <f t="shared" si="9"/>
        <v>-1.7179056613343007</v>
      </c>
      <c r="Y18" s="1">
        <f t="shared" si="10"/>
        <v>-0.15361876083321596</v>
      </c>
    </row>
    <row r="19" spans="1:25" x14ac:dyDescent="0.25">
      <c r="X19" s="1">
        <f t="shared" si="9"/>
        <v>1.8533222864249135</v>
      </c>
      <c r="Y19" s="1">
        <f t="shared" si="10"/>
        <v>1.7846533454579261E-2</v>
      </c>
    </row>
    <row r="20" spans="1:25" x14ac:dyDescent="0.25">
      <c r="M20" t="s">
        <v>50</v>
      </c>
      <c r="Q20" t="s">
        <v>51</v>
      </c>
    </row>
    <row r="21" spans="1:25" x14ac:dyDescent="0.25">
      <c r="L21" s="7" t="s">
        <v>38</v>
      </c>
      <c r="M21" s="10">
        <f t="shared" ref="M21:M26" si="14">B11*$N$3</f>
        <v>-0.92603823375867256</v>
      </c>
      <c r="N21" s="10">
        <f t="shared" ref="N21:N26" si="15">C11*$N$4</f>
        <v>0.63664724554681984</v>
      </c>
      <c r="O21" s="10">
        <f t="shared" ref="O21:O26" si="16">D11*$N$5</f>
        <v>0.54308890951454714</v>
      </c>
      <c r="P21" s="10">
        <f t="shared" ref="P21:P26" si="17">E11*$N$6</f>
        <v>-0.92603823375867267</v>
      </c>
      <c r="Q21" s="10">
        <f>SUM(M21:P21)</f>
        <v>-0.67234031245597825</v>
      </c>
      <c r="R21" t="s">
        <v>45</v>
      </c>
    </row>
    <row r="22" spans="1:25" x14ac:dyDescent="0.25">
      <c r="L22" s="7" t="s">
        <v>40</v>
      </c>
      <c r="M22" s="10">
        <f t="shared" si="14"/>
        <v>-0.46301911687933628</v>
      </c>
      <c r="N22" s="10">
        <f t="shared" si="15"/>
        <v>1.2732944910936397</v>
      </c>
      <c r="O22" s="10">
        <f t="shared" si="16"/>
        <v>0.54308890951454714</v>
      </c>
      <c r="P22" s="10">
        <f t="shared" si="17"/>
        <v>-0.46301911687933633</v>
      </c>
      <c r="Q22" s="10">
        <f t="shared" ref="Q22:Q26" si="18">SUM(M22:P22)</f>
        <v>0.89034516684951437</v>
      </c>
    </row>
    <row r="23" spans="1:25" x14ac:dyDescent="0.25">
      <c r="L23" s="7" t="s">
        <v>42</v>
      </c>
      <c r="M23" s="10">
        <f t="shared" si="14"/>
        <v>0.92603823375867256</v>
      </c>
      <c r="N23" s="10">
        <f t="shared" si="15"/>
        <v>-0.63664724554681984</v>
      </c>
      <c r="O23" s="10">
        <f t="shared" si="16"/>
        <v>-0.27154445475727351</v>
      </c>
      <c r="P23" s="10">
        <f t="shared" si="17"/>
        <v>0.92603823375867267</v>
      </c>
      <c r="Q23" s="10">
        <f t="shared" si="18"/>
        <v>0.94388476721325187</v>
      </c>
      <c r="S23" t="s">
        <v>52</v>
      </c>
    </row>
    <row r="24" spans="1:25" x14ac:dyDescent="0.25">
      <c r="L24" s="7" t="s">
        <v>43</v>
      </c>
      <c r="M24" s="10">
        <f t="shared" si="14"/>
        <v>0.46301911687933628</v>
      </c>
      <c r="N24" s="10">
        <f t="shared" si="15"/>
        <v>-1.2732944910936397</v>
      </c>
      <c r="O24" s="10">
        <f t="shared" si="16"/>
        <v>-0.67886113689318384</v>
      </c>
      <c r="P24" s="10">
        <f t="shared" si="17"/>
        <v>0.46301911687933633</v>
      </c>
      <c r="Q24" s="10">
        <f t="shared" si="18"/>
        <v>-1.026117394228151</v>
      </c>
      <c r="S24" t="s">
        <v>32</v>
      </c>
      <c r="T24" t="s">
        <v>33</v>
      </c>
      <c r="U24" t="s">
        <v>34</v>
      </c>
      <c r="V24" t="s">
        <v>35</v>
      </c>
    </row>
    <row r="25" spans="1:25" x14ac:dyDescent="0.25">
      <c r="L25" s="7" t="s">
        <v>44</v>
      </c>
      <c r="M25" s="10">
        <f t="shared" si="14"/>
        <v>-0.46301911687933628</v>
      </c>
      <c r="N25" s="10">
        <f t="shared" si="15"/>
        <v>0.63664724554681984</v>
      </c>
      <c r="O25" s="10">
        <f t="shared" si="16"/>
        <v>0.13577222737863684</v>
      </c>
      <c r="P25" s="10">
        <f t="shared" si="17"/>
        <v>-0.46301911687933633</v>
      </c>
      <c r="Q25" s="10">
        <f t="shared" si="18"/>
        <v>-0.15361876083321596</v>
      </c>
      <c r="S25" s="10">
        <f>N3</f>
        <v>-0.46301911687933628</v>
      </c>
      <c r="T25" s="10">
        <f>N4</f>
        <v>0.63664724554681984</v>
      </c>
      <c r="U25" s="10">
        <f>N5</f>
        <v>-0.40731668213591032</v>
      </c>
      <c r="V25" s="10">
        <f>N6</f>
        <v>0.46301911687933633</v>
      </c>
    </row>
    <row r="26" spans="1:25" x14ac:dyDescent="0.25">
      <c r="L26" s="7" t="s">
        <v>46</v>
      </c>
      <c r="M26" s="10">
        <f t="shared" si="14"/>
        <v>0.46301911687933628</v>
      </c>
      <c r="N26" s="10">
        <f t="shared" si="15"/>
        <v>-0.63664724554681984</v>
      </c>
      <c r="O26" s="10">
        <f t="shared" si="16"/>
        <v>-0.27154445475727351</v>
      </c>
      <c r="P26" s="10">
        <f t="shared" si="17"/>
        <v>0.46301911687933633</v>
      </c>
      <c r="Q26" s="10">
        <f t="shared" si="18"/>
        <v>1.7846533454579261E-2</v>
      </c>
    </row>
    <row r="27" spans="1:25" x14ac:dyDescent="0.25">
      <c r="L27" s="7" t="s">
        <v>45</v>
      </c>
      <c r="M27">
        <f>SUM(M21:M26)</f>
        <v>0</v>
      </c>
      <c r="N27">
        <f t="shared" ref="N27:P27" si="19">SUM(N21:N26)</f>
        <v>0</v>
      </c>
      <c r="O27">
        <f t="shared" si="19"/>
        <v>0</v>
      </c>
      <c r="P27">
        <f t="shared" si="19"/>
        <v>0</v>
      </c>
    </row>
    <row r="28" spans="1:25" x14ac:dyDescent="0.25">
      <c r="M28" s="10" t="str">
        <f ca="1">_xlfn.FORMULATEXT(M21)</f>
        <v>=B11*$N$3</v>
      </c>
      <c r="N28" s="10" t="str">
        <f t="shared" ref="N28:P28" ca="1" si="20">_xlfn.FORMULATEXT(N21)</f>
        <v>=C11*$N$4</v>
      </c>
      <c r="O28" s="10" t="str">
        <f t="shared" ca="1" si="20"/>
        <v>=D11*$N$5</v>
      </c>
      <c r="P28" s="10" t="str">
        <f t="shared" ca="1" si="20"/>
        <v>=E11*$N$6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95945-BF84-4508-8784-D5E65C74BC73}">
  <dimension ref="A1:S9"/>
  <sheetViews>
    <sheetView workbookViewId="0">
      <selection activeCell="E1" sqref="E1"/>
    </sheetView>
  </sheetViews>
  <sheetFormatPr defaultRowHeight="15" x14ac:dyDescent="0.25"/>
  <cols>
    <col min="17" max="19" width="10.7109375" customWidth="1"/>
  </cols>
  <sheetData>
    <row r="1" spans="1:19" x14ac:dyDescent="0.25">
      <c r="R1" t="s">
        <v>66</v>
      </c>
    </row>
    <row r="2" spans="1:19" x14ac:dyDescent="0.25">
      <c r="A2" s="33" t="s">
        <v>59</v>
      </c>
      <c r="B2" t="s">
        <v>61</v>
      </c>
      <c r="F2" t="s">
        <v>60</v>
      </c>
      <c r="G2" t="s">
        <v>62</v>
      </c>
      <c r="K2" s="32" t="s">
        <v>63</v>
      </c>
      <c r="M2" t="s">
        <v>64</v>
      </c>
      <c r="Q2" t="s">
        <v>45</v>
      </c>
      <c r="S2" t="s">
        <v>65</v>
      </c>
    </row>
    <row r="3" spans="1:19" x14ac:dyDescent="0.25">
      <c r="A3" s="1">
        <f>Sheet7!H12</f>
        <v>2.4</v>
      </c>
      <c r="B3" s="1">
        <f>Sheet7!I12</f>
        <v>2</v>
      </c>
      <c r="C3" s="1">
        <f>Sheet7!J12</f>
        <v>-1.6</v>
      </c>
      <c r="D3" s="1">
        <f>Sheet7!K12</f>
        <v>-2.4</v>
      </c>
      <c r="E3" s="1"/>
      <c r="F3">
        <f>Sheet7!M3</f>
        <v>-0.53332523273630805</v>
      </c>
      <c r="G3">
        <f>Sheet7!N3</f>
        <v>-0.46301911687933628</v>
      </c>
      <c r="H3">
        <f>Sheet7!O3</f>
        <v>-3.4314625614197292E-2</v>
      </c>
      <c r="I3">
        <f>Sheet7!P3</f>
        <v>-0.70710678118654702</v>
      </c>
      <c r="K3">
        <f>Sheet7!T2</f>
        <v>7.9531921588427004</v>
      </c>
      <c r="M3" cm="1">
        <f t="array" ref="M3:P6">MMULT(A3:D6,F3:I6)</f>
        <v>-4.2416380591113629</v>
      </c>
      <c r="N3">
        <v>-0.29749057850971794</v>
      </c>
      <c r="O3">
        <v>-2.4354046784099831E-3</v>
      </c>
      <c r="P3">
        <v>8.8817841970012523E-16</v>
      </c>
      <c r="Q3" s="34">
        <f>SUM(M3:P3)</f>
        <v>-4.5415640422994903</v>
      </c>
      <c r="S3" s="34" cm="1">
        <f t="array" ref="S3:S6">MMULT(F3:I6,K3:K6)</f>
        <v>-4.5415640422994921</v>
      </c>
    </row>
    <row r="4" spans="1:19" x14ac:dyDescent="0.25">
      <c r="A4" s="1">
        <f>Sheet7!H13</f>
        <v>2</v>
      </c>
      <c r="B4" s="1">
        <f>Sheet7!I13</f>
        <v>2.4</v>
      </c>
      <c r="C4" s="1">
        <f>Sheet7!J13</f>
        <v>-1.8</v>
      </c>
      <c r="D4" s="1">
        <f>Sheet7!K13</f>
        <v>-2</v>
      </c>
      <c r="E4" s="1"/>
      <c r="F4">
        <f>Sheet7!M4</f>
        <v>-0.51583857077107165</v>
      </c>
      <c r="G4">
        <f>Sheet7!N4</f>
        <v>0.63664724554681984</v>
      </c>
      <c r="H4">
        <f>Sheet7!O4</f>
        <v>-0.57322844804013839</v>
      </c>
      <c r="I4">
        <f>Sheet7!P4</f>
        <v>2.7707513976772705E-16</v>
      </c>
      <c r="K4">
        <f>Sheet7!T3</f>
        <v>0.64250171896735064</v>
      </c>
      <c r="M4">
        <v>-4.102563276285113</v>
      </c>
      <c r="N4">
        <v>0.40904694963966104</v>
      </c>
      <c r="O4">
        <v>-4.0683621609357012E-2</v>
      </c>
      <c r="P4">
        <v>4.4408920985006262E-16</v>
      </c>
      <c r="Q4" s="34">
        <f t="shared" ref="Q4:Q6" si="0">SUM(M4:P4)</f>
        <v>-3.7341999482548083</v>
      </c>
      <c r="S4" s="34">
        <v>-3.7341999482548087</v>
      </c>
    </row>
    <row r="5" spans="1:19" x14ac:dyDescent="0.25">
      <c r="A5" s="1">
        <f>Sheet7!H14</f>
        <v>-1.6</v>
      </c>
      <c r="B5" s="1">
        <f>Sheet7!I14</f>
        <v>-1.8</v>
      </c>
      <c r="C5" s="1">
        <f>Sheet7!J14</f>
        <v>1.466666666666667</v>
      </c>
      <c r="D5" s="1">
        <f>Sheet7!K14</f>
        <v>1.6</v>
      </c>
      <c r="E5" s="1"/>
      <c r="F5">
        <f>Sheet7!M5</f>
        <v>0.40624987527183831</v>
      </c>
      <c r="G5">
        <f>Sheet7!N5</f>
        <v>-0.40731668213591032</v>
      </c>
      <c r="H5">
        <f>Sheet7!O5</f>
        <v>-0.81795730896875629</v>
      </c>
      <c r="I5">
        <f>Sheet7!P5</f>
        <v>1.1083005590709047E-15</v>
      </c>
      <c r="K5">
        <f>Sheet7!T4</f>
        <v>7.0972788856614163E-2</v>
      </c>
      <c r="M5">
        <v>3.2309833225428113</v>
      </c>
      <c r="N5">
        <v>-0.26170166843640164</v>
      </c>
      <c r="O5">
        <v>-5.8052711383164944E-2</v>
      </c>
      <c r="P5">
        <v>-2.2204460492503131E-16</v>
      </c>
      <c r="Q5" s="34">
        <f t="shared" si="0"/>
        <v>2.9112289427232447</v>
      </c>
      <c r="S5" s="34">
        <v>2.9112289427232452</v>
      </c>
    </row>
    <row r="6" spans="1:19" x14ac:dyDescent="0.25">
      <c r="A6" s="1">
        <f>Sheet7!H15</f>
        <v>-2.4</v>
      </c>
      <c r="B6" s="1">
        <f>Sheet7!I15</f>
        <v>-2</v>
      </c>
      <c r="C6" s="1">
        <f>Sheet7!J15</f>
        <v>1.6</v>
      </c>
      <c r="D6" s="1">
        <f>Sheet7!K15</f>
        <v>2.4</v>
      </c>
      <c r="E6" s="1"/>
      <c r="F6">
        <f>Sheet7!M6</f>
        <v>0.53332523273630794</v>
      </c>
      <c r="G6">
        <f>Sheet7!N6</f>
        <v>0.46301911687933633</v>
      </c>
      <c r="H6">
        <f>Sheet7!O6</f>
        <v>3.4314625614195793E-2</v>
      </c>
      <c r="I6">
        <f>Sheet7!P6</f>
        <v>-0.70710678118654791</v>
      </c>
      <c r="K6">
        <f>Sheet7!T5</f>
        <v>-2.2993752149121335E-16</v>
      </c>
      <c r="M6">
        <v>4.2416380591113629</v>
      </c>
      <c r="N6">
        <v>0.29749057850971794</v>
      </c>
      <c r="O6">
        <v>2.4354046784099831E-3</v>
      </c>
      <c r="P6">
        <v>-8.8817841970012523E-16</v>
      </c>
      <c r="Q6" s="34">
        <f t="shared" si="0"/>
        <v>4.5415640422994903</v>
      </c>
      <c r="S6" s="34">
        <v>4.5415640422994912</v>
      </c>
    </row>
    <row r="7" spans="1:19" x14ac:dyDescent="0.25">
      <c r="A7" s="1"/>
      <c r="B7" s="1"/>
      <c r="C7" s="1"/>
      <c r="D7" s="1"/>
      <c r="E7" s="1"/>
      <c r="M7" t="str">
        <f ca="1">_xlfn.FORMULATEXT(M3)</f>
        <v>=MMULT(A3:D6,F3:I6)</v>
      </c>
      <c r="Q7" t="str">
        <f ca="1">_xlfn.FORMULATEXT(Q3)</f>
        <v>=SUM(M3:P3)</v>
      </c>
      <c r="S7" t="str">
        <f ca="1">_xlfn.FORMULATEXT(S3)</f>
        <v>=MMULT(F3:I6,K3:K6)</v>
      </c>
    </row>
    <row r="8" spans="1:19" x14ac:dyDescent="0.25">
      <c r="A8" s="1"/>
      <c r="B8" s="1"/>
      <c r="C8" s="1"/>
      <c r="D8" s="1"/>
      <c r="E8" s="1"/>
    </row>
    <row r="9" spans="1:19" x14ac:dyDescent="0.25">
      <c r="A9" s="1"/>
      <c r="B9" s="1"/>
      <c r="C9" s="1"/>
      <c r="D9" s="1"/>
      <c r="E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Sheet7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Branko Pecar</dc:creator>
  <cp:lastModifiedBy>Branko Pecar</cp:lastModifiedBy>
  <dcterms:created xsi:type="dcterms:W3CDTF">2025-08-14T13:05:05Z</dcterms:created>
  <dcterms:modified xsi:type="dcterms:W3CDTF">2025-08-26T13:44:00Z</dcterms:modified>
</cp:coreProperties>
</file>